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\Desktop\"/>
    </mc:Choice>
  </mc:AlternateContent>
  <bookViews>
    <workbookView xWindow="-120" yWindow="-120" windowWidth="20736" windowHeight="11040" tabRatio="882"/>
  </bookViews>
  <sheets>
    <sheet name="KH Thu-Chi TC 24-25" sheetId="14" r:id="rId1"/>
    <sheet name="BC thu-chi TC 23-24" sheetId="1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3" i="13" l="1"/>
  <c r="C64" i="14" l="1"/>
  <c r="C63" i="14"/>
  <c r="C61" i="14"/>
  <c r="C37" i="14"/>
  <c r="C41" i="14"/>
  <c r="C30" i="14"/>
  <c r="C25" i="14"/>
  <c r="C13" i="13"/>
  <c r="C16" i="13" l="1"/>
  <c r="C76" i="13"/>
  <c r="C57" i="13" l="1"/>
  <c r="C30" i="13" l="1"/>
  <c r="C29" i="13"/>
  <c r="C62" i="14" l="1"/>
  <c r="C59" i="14"/>
  <c r="C28" i="14"/>
  <c r="C27" i="14"/>
  <c r="C74" i="13"/>
  <c r="C79" i="13" s="1"/>
  <c r="C31" i="13"/>
  <c r="C14" i="13"/>
  <c r="C68" i="14" l="1"/>
  <c r="C9" i="13"/>
  <c r="C22" i="13" s="1"/>
  <c r="C71" i="13"/>
  <c r="C68" i="13"/>
  <c r="C69" i="13" s="1"/>
  <c r="XDX58" i="13"/>
  <c r="C48" i="13"/>
  <c r="C116" i="14"/>
  <c r="C115" i="14"/>
  <c r="C112" i="14"/>
  <c r="C110" i="14"/>
  <c r="C109" i="14"/>
  <c r="C107" i="14"/>
  <c r="C56" i="14"/>
  <c r="XDX46" i="14"/>
  <c r="C45" i="14"/>
  <c r="C18" i="14"/>
  <c r="C17" i="14"/>
  <c r="C16" i="14"/>
  <c r="C15" i="14"/>
  <c r="C14" i="14"/>
  <c r="C42" i="14" l="1"/>
  <c r="E62" i="14"/>
  <c r="C117" i="14"/>
  <c r="C20" i="14"/>
  <c r="C21" i="14" s="1"/>
  <c r="C57" i="14"/>
  <c r="C118" i="14"/>
  <c r="F113" i="14" s="1"/>
  <c r="E74" i="13"/>
  <c r="C54" i="13"/>
  <c r="C55" i="13" s="1"/>
  <c r="C36" i="14" s="1"/>
  <c r="C35" i="14" s="1"/>
  <c r="C118" i="13"/>
  <c r="C119" i="13" s="1"/>
  <c r="C23" i="13"/>
  <c r="C25" i="13"/>
  <c r="C108" i="14"/>
  <c r="C43" i="14" l="1"/>
  <c r="E40" i="14" s="1"/>
  <c r="C45" i="13"/>
  <c r="C46" i="13" s="1"/>
  <c r="C24" i="14" s="1"/>
  <c r="C23" i="14" s="1"/>
  <c r="C32" i="14"/>
  <c r="C33" i="14" l="1"/>
</calcChain>
</file>

<file path=xl/sharedStrings.xml><?xml version="1.0" encoding="utf-8"?>
<sst xmlns="http://schemas.openxmlformats.org/spreadsheetml/2006/main" count="227" uniqueCount="151">
  <si>
    <t>TT</t>
  </si>
  <si>
    <t>NỘI DUNG</t>
  </si>
  <si>
    <t>KẾ HOẠCH</t>
  </si>
  <si>
    <t>A</t>
  </si>
  <si>
    <t>HIỆU TRƯỞNG</t>
  </si>
  <si>
    <t xml:space="preserve">PHÒNG GD&amp;ĐT DIỄN CHÂU                CỘNG HÒA XÃ HỘI CHỦ NGHĨA VIỆT NAM            </t>
  </si>
  <si>
    <t xml:space="preserve">     KẾ TOÁN</t>
  </si>
  <si>
    <t>Chi vệ sinh môi trường phòng chống dịch bệnh</t>
  </si>
  <si>
    <t>I</t>
  </si>
  <si>
    <t>II</t>
  </si>
  <si>
    <t>Dư chuyển năm học sau</t>
  </si>
  <si>
    <t>B</t>
  </si>
  <si>
    <t>GHI CHÚ</t>
  </si>
  <si>
    <t>Chi công tác phí khoán</t>
  </si>
  <si>
    <t xml:space="preserve">Chi lương, phụ cấp và các khoản đóng góp theo lương </t>
  </si>
  <si>
    <t>Chi phí nghiệp vụ chuyên môn</t>
  </si>
  <si>
    <t>chi mua sắm, sữa chữa tăng cường CSVC</t>
  </si>
  <si>
    <t>Vât tư VP</t>
  </si>
  <si>
    <t xml:space="preserve">Chi các khoản khác </t>
  </si>
  <si>
    <t>Thu Nguồn CSSK ban đầu</t>
  </si>
  <si>
    <t xml:space="preserve"> THU-CHI NGUỒN CHI PHÍ BÁN TRÚ</t>
  </si>
  <si>
    <t>Thu nguồn chi phí phục vụ bán trú</t>
  </si>
  <si>
    <t>Chi nguồn chi phí phục vụ bán trú</t>
  </si>
  <si>
    <t>THU - CHI NGUỒN NSNN CẤP</t>
  </si>
  <si>
    <t>Tổng chi nguồn ngân sách</t>
  </si>
  <si>
    <t>Chi Chi nguồn học phí</t>
  </si>
  <si>
    <t>Tổng chi</t>
  </si>
  <si>
    <t>THU-CHI NGUỒN CSSK BAN ĐẦU</t>
  </si>
  <si>
    <t>Chi nguồn CSSK Ban đầu</t>
  </si>
  <si>
    <t>Thu-chi tồn chuyên năm học sau</t>
  </si>
  <si>
    <t>NGUỒN QUỸ HỘI PHỤ HUYNH</t>
  </si>
  <si>
    <t>Tổng cộng chi</t>
  </si>
  <si>
    <t>Chi mua sắm, sữa chữa tăng cường CSVC</t>
  </si>
  <si>
    <t>Chi thuê mướn lao động (Bảo vệ, VSMT)</t>
  </si>
  <si>
    <t>Thu-chi Tồn chuyển năm học sau</t>
  </si>
  <si>
    <t xml:space="preserve"> THU-CHI TIỀN TÀI TRỢ</t>
  </si>
  <si>
    <t>III</t>
  </si>
  <si>
    <t>Chi quỹ tài trợ</t>
  </si>
  <si>
    <t>Chi chế độ chính sách học sinh</t>
  </si>
  <si>
    <t>IV</t>
  </si>
  <si>
    <t>V</t>
  </si>
  <si>
    <t>VI</t>
  </si>
  <si>
    <t>dịch vụ công cộng (tiền điện, tiền nước, điện thoại...)</t>
  </si>
  <si>
    <t>Chi HĐ trường do thiếu giáo viên</t>
  </si>
  <si>
    <t>Tiền báo</t>
  </si>
  <si>
    <t>Chi phần mềm ký số, các khoản thu</t>
  </si>
  <si>
    <t>Tồn đầu năm học 2022-2023</t>
  </si>
  <si>
    <t>Chi các hoạt động khác</t>
  </si>
  <si>
    <t>Chi động viên học sinh nghèo, học sinh khuyết tật và học sinh có hoàn cảnh khó khăn trong dịp tết nguyên đán</t>
  </si>
  <si>
    <t>Chi hỗ trợ hoạt động ngoại khóa (đi thăm trường tiểu học, nghĩa trang liệt sỹ; di tích nhà thờ họ vũ…)</t>
  </si>
  <si>
    <t>Chi nguồn quỹ Hội PHHS 2022-2023</t>
  </si>
  <si>
    <t>Tồn nguồn CPPV bán trú</t>
  </si>
  <si>
    <t>Thu ngân sách 2023</t>
  </si>
  <si>
    <t>Chi từ ngân sách 2023</t>
  </si>
  <si>
    <t>Thu học phí năm học 2023-2024</t>
  </si>
  <si>
    <t>Tồn đầu năm học 2023-2024</t>
  </si>
  <si>
    <t>Thu học phí học sinh năm học 2023-2024</t>
  </si>
  <si>
    <t>Chi 40% cải cách tiền lương</t>
  </si>
  <si>
    <t>Tồn đầu năm học 2023-2024 là</t>
  </si>
  <si>
    <t>Mua bổ sung thuốc, trang thiết bị, dụng cụ y tế, nước sát khuẩn diệt côn trùng</t>
  </si>
  <si>
    <t>Thu kinh phí hoạt động hội năm học 2023-2024 (465 cháu * 47.000 đông)</t>
  </si>
  <si>
    <t>Chi tiền nước hội nghị phụ huynh và các cuộc họp năm học 2023-2024</t>
  </si>
  <si>
    <t>Thăm hỏi các cháu ốm đau nặng, có hoàn cảnh kho khăn năm học 2023-2024</t>
  </si>
  <si>
    <t>Chi mua quà cho trẻ trong các dịp tết trung thu, tết nguyên đán, tổng kết năm học 2023-2024</t>
  </si>
  <si>
    <t>Chi quà cháu 5 tuổi hoàn thành chương trình GDMN năm học 2023-2024: 130 cháu * 15.000 đồng</t>
  </si>
  <si>
    <t>Khen thưởng các cháu có hoàn cảnh khó khăn đạt thành tích cao trong học tập vào cuối năm học 2023-2024</t>
  </si>
  <si>
    <t>Chi pho tô, văn phòng phẩm</t>
  </si>
  <si>
    <t>Thu trong năm học: 2023-2024</t>
  </si>
  <si>
    <t>Thu quỹ tài năm học 2023-2024</t>
  </si>
  <si>
    <t>Thu trong năm học: 2023-2024 là:</t>
  </si>
  <si>
    <t>Tồn cuối năm</t>
  </si>
  <si>
    <t>THU- CHI HỌC PHÍ NĂM HỌC 2023-2024</t>
  </si>
  <si>
    <t>BÁO CÁO  THU - CHI TÀI CHÍNH NĂM HỌC  2023 – 2024</t>
  </si>
  <si>
    <t>Chi công tác phí</t>
  </si>
  <si>
    <t>Trích lập quỹ</t>
  </si>
  <si>
    <t>Tiền thưởng</t>
  </si>
  <si>
    <t>Chi tiền công BV; VS</t>
  </si>
  <si>
    <t>Giấy in, vật tư VPP</t>
  </si>
  <si>
    <t>Đồ dùng trang trí ngày hội, ngày tết</t>
  </si>
  <si>
    <t>Làm bảng biểu khẩu hiệu</t>
  </si>
  <si>
    <t>MT, máy in, ti vi, mạng internet</t>
  </si>
  <si>
    <t>Sữa chữa đồ dùng đồ chơi, thiết bị điện nước phòng học</t>
  </si>
  <si>
    <t>Mua đồ dùng dụng cụ, thiết bị day học cho trẻ</t>
  </si>
  <si>
    <t>Nâng cấp phần mềm quản lý trường mầm non PMS</t>
  </si>
  <si>
    <t>Bảo hiểm cháy, nổ bắt buộc cho tài sản</t>
  </si>
  <si>
    <t>Xử lý bể phốt công trình vệ sinh.</t>
  </si>
  <si>
    <t>Trích Lập Quỹ</t>
  </si>
  <si>
    <t>Phô tô hồ sơ tài liệu</t>
  </si>
  <si>
    <t>Mua phần thưởng cho học sinh cuối năm học</t>
  </si>
  <si>
    <t>BHXH cấp trong năm 2024</t>
  </si>
  <si>
    <t>Chi thanh toán tiền nước uống, nước ăn phục vụ bán trú,</t>
  </si>
  <si>
    <t>Chi mua đồ dùng vệ sinh bán trú</t>
  </si>
  <si>
    <t>Chi tiền mua bánh kẹo cho các cháu khai giảng và các ngày lễ hội năm học 2023-2024</t>
  </si>
  <si>
    <t>Chi thanh toán tiền pho to VPP phục vụ công tác hội năm học 2023-2024</t>
  </si>
  <si>
    <t>Chi tiền chè nước bánh kẹo họp BCH PHHS năm học 2023-2024</t>
  </si>
  <si>
    <t>Chi thăm hỏi động viên các cháu có hoàn cảnh khó khăn vào dịp tết nguyên đán năm 2024</t>
  </si>
  <si>
    <t>Chi tiền bánh kẹo chè nước các cháu thăm quan trải nghiệm trường tiểu học năm học 2023-2024</t>
  </si>
  <si>
    <t>Chi khen thưởng cháu 5 tuổi ra trường cuối năm học 2023-2024</t>
  </si>
  <si>
    <t>Chi nguồn quỹ Hội PHHS 2023-2024</t>
  </si>
  <si>
    <t>ĐÃ CHI</t>
  </si>
  <si>
    <t>Chi nguồn học phí</t>
  </si>
  <si>
    <t>Chi mua công cụ, dụng cụ phục vụ bán trú</t>
  </si>
  <si>
    <t>KẾ HOẠCH  THU - CHI TÀI CHÍNH NĂM HỌC  2024 – 2025</t>
  </si>
  <si>
    <t>Thu ngân sách 2024</t>
  </si>
  <si>
    <t>Chi từ ngân sách 2024</t>
  </si>
  <si>
    <t>THU- CHI HỌC PHÍ NĂM HỌC 2024-2025</t>
  </si>
  <si>
    <t>Tổng Thu học phí</t>
  </si>
  <si>
    <t>Tồn đầu năm học</t>
  </si>
  <si>
    <t xml:space="preserve">Thu học phí học sinh năm học </t>
  </si>
  <si>
    <t xml:space="preserve">Chi tiền công hợp đồng BV; VS </t>
  </si>
  <si>
    <t>Trả tiền thuê khoán nhân viên nấu ăn</t>
  </si>
  <si>
    <t>Mua đồ dùng vệ sinh</t>
  </si>
  <si>
    <t>Hỗ trợ tiền điện</t>
  </si>
  <si>
    <t xml:space="preserve">Hỗ trợ tiền nước ăn, uống </t>
  </si>
  <si>
    <t>Công cụ dụng cụ phục vụ bán trú</t>
  </si>
  <si>
    <t xml:space="preserve"> THU-CHI NGUỒN CHI PHÍ BÁN TRÚ 2024-2025</t>
  </si>
  <si>
    <t>Thu trong năm học</t>
  </si>
  <si>
    <t>Thu quỹ tài năm học 2024-2025</t>
  </si>
  <si>
    <t>Dự kiến BHXH cấp trong năm học</t>
  </si>
  <si>
    <t>Chi khám sức khỏe định kỳ cho các cháu</t>
  </si>
  <si>
    <t>Tồn đầu năm học 2024-2025</t>
  </si>
  <si>
    <t>Chi thuê nhân viên nấu ăn</t>
  </si>
  <si>
    <t>Chi bổ sung lương GV HĐ trường</t>
  </si>
  <si>
    <t xml:space="preserve">   TRƯỜNG MN DIỄN KIM                                     Độc lập - Tự do- Hạnh phúc     </t>
  </si>
  <si>
    <t xml:space="preserve">                                                        Diễn Kim, ngày        tháng  09 năm 2024</t>
  </si>
  <si>
    <t>Mua sổ khám sức khỏe</t>
  </si>
  <si>
    <t>Sữa chữa máy vi tính</t>
  </si>
  <si>
    <t>CK làm mái tôn nhà đựng đệm</t>
  </si>
  <si>
    <t>CK thảm cỏ bàn ghế</t>
  </si>
  <si>
    <t>CK mua tủ đồ dùng</t>
  </si>
  <si>
    <t>Sữa chữa điện nước</t>
  </si>
  <si>
    <t>Nguyễn Thị Năm</t>
  </si>
  <si>
    <t>Bùi Thị Hiền</t>
  </si>
  <si>
    <t>Mua bàn ghế bổ sung</t>
  </si>
  <si>
    <t>Làm  sân trường trước phòng hội đồng</t>
  </si>
  <si>
    <t>Sữa chữ máy vi tính</t>
  </si>
  <si>
    <t>Mua thuốc diệt côn trùng muỗi</t>
  </si>
  <si>
    <t>Tồn đầu năm học 2022-2023là:</t>
  </si>
  <si>
    <t xml:space="preserve">   TRƯỜNG MN DIỄN KIM                                   Độc lập - Tự do- Hạnh phúc     </t>
  </si>
  <si>
    <t>Chi thưởng tập thể cá nhân có thành tích xuất sắc năm học 2024-2025</t>
  </si>
  <si>
    <t>Mua bàn, ghế trẻ</t>
  </si>
  <si>
    <t>Mua thảm cỏ nhân tạo</t>
  </si>
  <si>
    <t>Sữa chữa máy vi tính, mua ti vi</t>
  </si>
  <si>
    <t>Làm rèm ri đô sân khâu, bạt che</t>
  </si>
  <si>
    <t>Sũa chữa điện nước</t>
  </si>
  <si>
    <t>Mua bộ đồ chơi tập Gim</t>
  </si>
  <si>
    <t>Vẽ tranh khuôn viên vườn cổ tích, tường bao</t>
  </si>
  <si>
    <t>Thu kinh phí hoạt động hội năm học 2023-2024 (430 cháu * 87.000 đông)</t>
  </si>
  <si>
    <t>BÁO CÁO  THU - CHI QUỸ HỘI PHỤ HUYNH NĂM HỌC  2023 – 2024</t>
  </si>
  <si>
    <t>KẾ TOÁN</t>
  </si>
  <si>
    <t xml:space="preserve">                                                        Diễn Kim, ngày  10  tháng  09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</si>
</sst>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i/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sz val="12"/>
      <color rgb="FFFF0000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</cellStyleXfs>
  <cellXfs count="112">
    <xf numFmtId="0" fontId="0" fillId="0" borderId="0" xfId="0"/>
    <xf numFmtId="0" fontId="8" fillId="0" borderId="0" xfId="0" applyFont="1"/>
    <xf numFmtId="0" fontId="8" fillId="0" borderId="0" xfId="0" applyFont="1" applyAlignment="1"/>
    <xf numFmtId="0" fontId="9" fillId="0" borderId="0" xfId="0" applyFont="1" applyAlignment="1"/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41" fontId="3" fillId="0" borderId="1" xfId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1" fontId="2" fillId="0" borderId="1" xfId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164" fontId="8" fillId="0" borderId="1" xfId="2" applyNumberFormat="1" applyFont="1" applyBorder="1" applyAlignment="1">
      <alignment horizontal="center" vertical="center"/>
    </xf>
    <xf numFmtId="164" fontId="8" fillId="0" borderId="0" xfId="2" applyNumberFormat="1" applyFont="1" applyAlignment="1">
      <alignment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41" fontId="9" fillId="0" borderId="1" xfId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41" fontId="8" fillId="0" borderId="1" xfId="1" applyFont="1" applyBorder="1" applyAlignment="1">
      <alignment horizontal="center" vertical="center"/>
    </xf>
    <xf numFmtId="0" fontId="9" fillId="0" borderId="0" xfId="0" applyFont="1"/>
    <xf numFmtId="164" fontId="9" fillId="0" borderId="1" xfId="2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41" fontId="8" fillId="0" borderId="1" xfId="1" applyFont="1" applyBorder="1" applyAlignment="1">
      <alignment horizontal="right" vertical="center"/>
    </xf>
    <xf numFmtId="41" fontId="8" fillId="0" borderId="1" xfId="0" applyNumberFormat="1" applyFont="1" applyBorder="1" applyAlignment="1">
      <alignment horizontal="right" vertical="center"/>
    </xf>
    <xf numFmtId="164" fontId="9" fillId="0" borderId="1" xfId="2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164" fontId="8" fillId="0" borderId="1" xfId="2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164" fontId="9" fillId="0" borderId="1" xfId="2" applyNumberFormat="1" applyFont="1" applyFill="1" applyBorder="1" applyAlignment="1">
      <alignment vertical="center"/>
    </xf>
    <xf numFmtId="164" fontId="8" fillId="0" borderId="0" xfId="2" applyNumberFormat="1" applyFont="1"/>
    <xf numFmtId="164" fontId="9" fillId="0" borderId="0" xfId="2" applyNumberFormat="1" applyFont="1"/>
    <xf numFmtId="164" fontId="8" fillId="0" borderId="0" xfId="2" applyNumberFormat="1" applyFont="1" applyAlignment="1"/>
    <xf numFmtId="164" fontId="9" fillId="0" borderId="0" xfId="2" applyNumberFormat="1" applyFont="1" applyAlignment="1"/>
    <xf numFmtId="164" fontId="9" fillId="0" borderId="0" xfId="2" applyNumberFormat="1" applyFont="1" applyAlignment="1">
      <alignment vertical="center"/>
    </xf>
    <xf numFmtId="164" fontId="9" fillId="0" borderId="0" xfId="0" applyNumberFormat="1" applyFont="1" applyAlignment="1">
      <alignment vertical="center"/>
    </xf>
    <xf numFmtId="164" fontId="3" fillId="0" borderId="1" xfId="2" applyNumberFormat="1" applyFont="1" applyBorder="1" applyAlignment="1">
      <alignment horizontal="center" vertical="center" wrapText="1"/>
    </xf>
    <xf numFmtId="164" fontId="9" fillId="2" borderId="1" xfId="2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right" vertical="center" wrapText="1"/>
    </xf>
    <xf numFmtId="3" fontId="9" fillId="0" borderId="0" xfId="0" applyNumberFormat="1" applyFont="1"/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41" fontId="9" fillId="0" borderId="1" xfId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0" fontId="6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164" fontId="8" fillId="0" borderId="1" xfId="2" applyNumberFormat="1" applyFont="1" applyFill="1" applyBorder="1" applyAlignment="1">
      <alignment vertical="center"/>
    </xf>
    <xf numFmtId="41" fontId="8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64" fontId="3" fillId="0" borderId="0" xfId="2" applyNumberFormat="1" applyFont="1" applyFill="1" applyAlignment="1">
      <alignment vertical="center"/>
    </xf>
    <xf numFmtId="3" fontId="2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164" fontId="3" fillId="0" borderId="1" xfId="2" applyNumberFormat="1" applyFont="1" applyFill="1" applyBorder="1" applyAlignment="1">
      <alignment vertical="center"/>
    </xf>
    <xf numFmtId="164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41" fontId="11" fillId="0" borderId="1" xfId="1" applyFont="1" applyFill="1" applyBorder="1" applyAlignment="1">
      <alignment vertical="center"/>
    </xf>
    <xf numFmtId="1" fontId="8" fillId="0" borderId="1" xfId="2" applyNumberFormat="1" applyFont="1" applyFill="1" applyBorder="1" applyAlignment="1">
      <alignment vertical="center"/>
    </xf>
    <xf numFmtId="41" fontId="8" fillId="0" borderId="1" xfId="0" applyNumberFormat="1" applyFont="1" applyFill="1" applyBorder="1" applyAlignment="1">
      <alignment vertical="center"/>
    </xf>
    <xf numFmtId="1" fontId="9" fillId="0" borderId="1" xfId="2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164" fontId="9" fillId="0" borderId="0" xfId="0" applyNumberFormat="1" applyFont="1"/>
    <xf numFmtId="164" fontId="13" fillId="0" borderId="1" xfId="2" applyNumberFormat="1" applyFont="1" applyBorder="1" applyAlignment="1">
      <alignment horizontal="right" vertical="center"/>
    </xf>
    <xf numFmtId="164" fontId="3" fillId="2" borderId="1" xfId="2" applyNumberFormat="1" applyFont="1" applyFill="1" applyBorder="1" applyAlignment="1">
      <alignment horizontal="center" vertical="center" wrapText="1"/>
    </xf>
    <xf numFmtId="164" fontId="9" fillId="0" borderId="1" xfId="2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3" fontId="9" fillId="0" borderId="0" xfId="0" applyNumberFormat="1" applyFont="1" applyAlignment="1">
      <alignment vertical="center"/>
    </xf>
    <xf numFmtId="0" fontId="15" fillId="0" borderId="1" xfId="0" applyFont="1" applyBorder="1"/>
    <xf numFmtId="3" fontId="15" fillId="0" borderId="1" xfId="0" applyNumberFormat="1" applyFont="1" applyBorder="1"/>
    <xf numFmtId="3" fontId="0" fillId="0" borderId="1" xfId="0" applyNumberFormat="1" applyBorder="1"/>
    <xf numFmtId="0" fontId="0" fillId="0" borderId="1" xfId="0" applyFont="1" applyBorder="1"/>
    <xf numFmtId="3" fontId="0" fillId="0" borderId="1" xfId="0" applyNumberFormat="1" applyFont="1" applyBorder="1"/>
    <xf numFmtId="0" fontId="5" fillId="0" borderId="1" xfId="0" applyFont="1" applyBorder="1"/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</cellXfs>
  <cellStyles count="4">
    <cellStyle name="Comma" xfId="2" builtinId="3"/>
    <cellStyle name="Comma [0]" xfId="1" builtinId="6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390525</xdr:colOff>
      <xdr:row>1</xdr:row>
      <xdr:rowOff>200025</xdr:rowOff>
    </xdr:from>
    <xdr:to>
      <xdr:col>1</xdr:col>
      <xdr:colOff>1457325</xdr:colOff>
      <xdr:row>1</xdr:row>
      <xdr:rowOff>201613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840E38CC-659B-4286-A658-C2897BF55DC4}"/>
            </a:ext>
          </a:extLst>
        </xdr:cNvPr>
        <xdr:cNvCxnSpPr/>
      </xdr:nvCxnSpPr>
      <xdr:spPr>
        <a:xfrm>
          <a:off x="790575" y="485775"/>
          <a:ext cx="1066800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3686175</xdr:colOff>
      <xdr:row>1</xdr:row>
      <xdr:rowOff>219075</xdr:rowOff>
    </xdr:from>
    <xdr:to>
      <xdr:col>2</xdr:col>
      <xdr:colOff>533400</xdr:colOff>
      <xdr:row>1</xdr:row>
      <xdr:rowOff>220663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C7E181A6-85D1-4386-A302-7DAB59183672}"/>
            </a:ext>
          </a:extLst>
        </xdr:cNvPr>
        <xdr:cNvCxnSpPr/>
      </xdr:nvCxnSpPr>
      <xdr:spPr>
        <a:xfrm>
          <a:off x="4086225" y="504825"/>
          <a:ext cx="771525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390525</xdr:colOff>
      <xdr:row>1</xdr:row>
      <xdr:rowOff>200025</xdr:rowOff>
    </xdr:from>
    <xdr:to>
      <xdr:col>1</xdr:col>
      <xdr:colOff>1457325</xdr:colOff>
      <xdr:row>1</xdr:row>
      <xdr:rowOff>201613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3B97950-579D-44BE-B23E-9163350270C3}"/>
            </a:ext>
          </a:extLst>
        </xdr:cNvPr>
        <xdr:cNvCxnSpPr/>
      </xdr:nvCxnSpPr>
      <xdr:spPr>
        <a:xfrm>
          <a:off x="790575" y="485775"/>
          <a:ext cx="1066800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3314700</xdr:colOff>
      <xdr:row>1</xdr:row>
      <xdr:rowOff>228600</xdr:rowOff>
    </xdr:from>
    <xdr:to>
      <xdr:col>2</xdr:col>
      <xdr:colOff>923925</xdr:colOff>
      <xdr:row>1</xdr:row>
      <xdr:rowOff>228600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90F6E6D8-A9F7-4060-9C45-D66D34FB4DE6}"/>
            </a:ext>
          </a:extLst>
        </xdr:cNvPr>
        <xdr:cNvCxnSpPr/>
      </xdr:nvCxnSpPr>
      <xdr:spPr>
        <a:xfrm>
          <a:off x="3714750" y="514350"/>
          <a:ext cx="15335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DX119"/>
  <sheetViews>
    <sheetView tabSelected="1" topLeftCell="A22" workbookViewId="0">
      <selection activeCell="F32" sqref="F32"/>
    </sheetView>
  </sheetViews>
  <sheetFormatPr defaultRowHeight="15.6" x14ac:dyDescent="0.3"/>
  <cols>
    <col min="1" max="1" width="4.6640625" style="22" customWidth="1"/>
    <col min="2" max="2" width="53.109375" style="11" customWidth="1"/>
    <col min="3" max="3" width="18.44140625" style="36" customWidth="1"/>
    <col min="4" max="4" width="9.77734375" style="22" customWidth="1"/>
    <col min="5" max="5" width="33.33203125" style="47" customWidth="1"/>
    <col min="6" max="6" width="25.109375" style="11" customWidth="1"/>
    <col min="7" max="16352" width="9.109375" style="11"/>
    <col min="16353" max="16353" width="12.88671875" style="11" bestFit="1" customWidth="1"/>
    <col min="16354" max="16384" width="9.109375" style="11"/>
  </cols>
  <sheetData>
    <row r="1" spans="1:6" s="4" customFormat="1" ht="22.5" customHeight="1" x14ac:dyDescent="0.3">
      <c r="A1" s="85"/>
      <c r="B1" s="4" t="s">
        <v>5</v>
      </c>
      <c r="C1" s="32"/>
      <c r="D1" s="85"/>
      <c r="E1" s="24"/>
    </row>
    <row r="2" spans="1:6" s="4" customFormat="1" ht="22.5" customHeight="1" x14ac:dyDescent="0.3">
      <c r="A2" s="85"/>
      <c r="B2" s="96" t="s">
        <v>138</v>
      </c>
      <c r="C2" s="96"/>
      <c r="D2" s="96"/>
      <c r="E2" s="24"/>
    </row>
    <row r="3" spans="1:6" ht="27" customHeight="1" x14ac:dyDescent="0.3">
      <c r="B3" s="97" t="s">
        <v>150</v>
      </c>
      <c r="C3" s="97"/>
      <c r="D3" s="97"/>
    </row>
    <row r="4" spans="1:6" s="4" customFormat="1" ht="30" customHeight="1" x14ac:dyDescent="0.3">
      <c r="A4" s="98" t="s">
        <v>102</v>
      </c>
      <c r="B4" s="98"/>
      <c r="C4" s="98"/>
      <c r="D4" s="98"/>
      <c r="E4" s="24"/>
    </row>
    <row r="5" spans="1:6" s="4" customFormat="1" ht="32.25" customHeight="1" x14ac:dyDescent="0.3">
      <c r="A5" s="5" t="s">
        <v>0</v>
      </c>
      <c r="B5" s="5" t="s">
        <v>1</v>
      </c>
      <c r="C5" s="5" t="s">
        <v>2</v>
      </c>
      <c r="D5" s="5" t="s">
        <v>12</v>
      </c>
      <c r="E5" s="24"/>
    </row>
    <row r="6" spans="1:6" s="4" customFormat="1" ht="24.75" customHeight="1" x14ac:dyDescent="0.3">
      <c r="A6" s="5" t="s">
        <v>8</v>
      </c>
      <c r="B6" s="5" t="s">
        <v>23</v>
      </c>
      <c r="D6" s="25"/>
      <c r="E6" s="24"/>
    </row>
    <row r="7" spans="1:6" s="4" customFormat="1" ht="24.75" customHeight="1" x14ac:dyDescent="0.3">
      <c r="A7" s="5" t="s">
        <v>3</v>
      </c>
      <c r="B7" s="6" t="s">
        <v>103</v>
      </c>
      <c r="C7" s="33">
        <v>4649270000</v>
      </c>
      <c r="D7" s="25"/>
      <c r="E7" s="24"/>
    </row>
    <row r="8" spans="1:6" ht="23.25" customHeight="1" x14ac:dyDescent="0.3">
      <c r="A8" s="14" t="s">
        <v>11</v>
      </c>
      <c r="B8" s="15" t="s">
        <v>104</v>
      </c>
      <c r="C8" s="34"/>
      <c r="D8" s="5"/>
    </row>
    <row r="9" spans="1:6" ht="22.5" customHeight="1" x14ac:dyDescent="0.3">
      <c r="A9" s="19">
        <v>1</v>
      </c>
      <c r="B9" s="13" t="s">
        <v>14</v>
      </c>
      <c r="C9" s="35">
        <v>4306000000</v>
      </c>
      <c r="D9" s="30"/>
    </row>
    <row r="10" spans="1:6" ht="22.5" customHeight="1" x14ac:dyDescent="0.3">
      <c r="A10" s="19">
        <v>2</v>
      </c>
      <c r="B10" s="13" t="s">
        <v>38</v>
      </c>
      <c r="C10" s="35">
        <v>25670000</v>
      </c>
      <c r="D10" s="30"/>
    </row>
    <row r="11" spans="1:6" ht="36.75" customHeight="1" x14ac:dyDescent="0.3">
      <c r="A11" s="19">
        <v>4</v>
      </c>
      <c r="B11" s="20" t="s">
        <v>139</v>
      </c>
      <c r="C11" s="35">
        <v>30600000</v>
      </c>
      <c r="D11" s="30"/>
    </row>
    <row r="12" spans="1:6" ht="22.5" customHeight="1" x14ac:dyDescent="0.3">
      <c r="A12" s="19">
        <v>4</v>
      </c>
      <c r="B12" s="13" t="s">
        <v>32</v>
      </c>
      <c r="C12" s="35">
        <v>145000000</v>
      </c>
      <c r="D12" s="30"/>
    </row>
    <row r="13" spans="1:6" ht="22.5" customHeight="1" x14ac:dyDescent="0.3">
      <c r="A13" s="19">
        <v>5</v>
      </c>
      <c r="B13" s="13" t="s">
        <v>45</v>
      </c>
      <c r="C13" s="35">
        <v>7500000</v>
      </c>
      <c r="D13" s="30"/>
    </row>
    <row r="14" spans="1:6" ht="22.5" customHeight="1" x14ac:dyDescent="0.3">
      <c r="A14" s="19">
        <v>6</v>
      </c>
      <c r="B14" s="13" t="s">
        <v>44</v>
      </c>
      <c r="C14" s="35">
        <f>1100000*4</f>
        <v>4400000</v>
      </c>
      <c r="D14" s="30"/>
      <c r="F14" s="48"/>
    </row>
    <row r="15" spans="1:6" ht="22.5" customHeight="1" x14ac:dyDescent="0.3">
      <c r="A15" s="19">
        <v>7</v>
      </c>
      <c r="B15" s="13" t="s">
        <v>33</v>
      </c>
      <c r="C15" s="35">
        <f>3000000*12</f>
        <v>36000000</v>
      </c>
      <c r="D15" s="30"/>
    </row>
    <row r="16" spans="1:6" ht="22.5" customHeight="1" x14ac:dyDescent="0.3">
      <c r="A16" s="19">
        <v>8</v>
      </c>
      <c r="B16" s="13" t="s">
        <v>13</v>
      </c>
      <c r="C16" s="35">
        <f>1900000*12</f>
        <v>22800000</v>
      </c>
      <c r="D16" s="30"/>
    </row>
    <row r="17" spans="1:5" ht="22.5" customHeight="1" x14ac:dyDescent="0.3">
      <c r="A17" s="19">
        <v>9</v>
      </c>
      <c r="B17" s="13" t="s">
        <v>17</v>
      </c>
      <c r="C17" s="35">
        <f>17829000+20000000</f>
        <v>37829000</v>
      </c>
      <c r="D17" s="30"/>
    </row>
    <row r="18" spans="1:5" ht="22.5" customHeight="1" x14ac:dyDescent="0.3">
      <c r="A18" s="19">
        <v>10</v>
      </c>
      <c r="B18" s="13" t="s">
        <v>42</v>
      </c>
      <c r="C18" s="35">
        <f>1800000*12</f>
        <v>21600000</v>
      </c>
      <c r="D18" s="30"/>
    </row>
    <row r="19" spans="1:5" ht="22.5" customHeight="1" x14ac:dyDescent="0.3">
      <c r="A19" s="19">
        <v>11</v>
      </c>
      <c r="B19" s="13" t="s">
        <v>18</v>
      </c>
      <c r="C19" s="35">
        <v>11871000</v>
      </c>
      <c r="D19" s="30"/>
    </row>
    <row r="20" spans="1:5" ht="22.5" customHeight="1" x14ac:dyDescent="0.3">
      <c r="A20" s="94" t="s">
        <v>24</v>
      </c>
      <c r="B20" s="95"/>
      <c r="C20" s="37">
        <f>SUM(C9:C19)</f>
        <v>4649270000</v>
      </c>
      <c r="D20" s="23"/>
    </row>
    <row r="21" spans="1:5" s="4" customFormat="1" ht="22.5" customHeight="1" x14ac:dyDescent="0.3">
      <c r="A21" s="99" t="s">
        <v>10</v>
      </c>
      <c r="B21" s="100"/>
      <c r="C21" s="18">
        <f>C7-C20</f>
        <v>0</v>
      </c>
      <c r="D21" s="19"/>
      <c r="E21" s="24"/>
    </row>
    <row r="22" spans="1:5" ht="30" customHeight="1" x14ac:dyDescent="0.3">
      <c r="A22" s="16" t="s">
        <v>9</v>
      </c>
      <c r="B22" s="16" t="s">
        <v>105</v>
      </c>
      <c r="C22" s="18"/>
      <c r="D22" s="19"/>
    </row>
    <row r="23" spans="1:5" ht="24" customHeight="1" x14ac:dyDescent="0.3">
      <c r="A23" s="16" t="s">
        <v>3</v>
      </c>
      <c r="B23" s="39" t="s">
        <v>106</v>
      </c>
      <c r="C23" s="18">
        <f>C24+C25</f>
        <v>199088000</v>
      </c>
      <c r="D23" s="19"/>
    </row>
    <row r="24" spans="1:5" ht="24" customHeight="1" x14ac:dyDescent="0.3">
      <c r="A24" s="9">
        <v>1</v>
      </c>
      <c r="B24" s="38" t="s">
        <v>107</v>
      </c>
      <c r="C24" s="10">
        <f>'BC thu-chi TC 23-24'!C46</f>
        <v>27188000</v>
      </c>
      <c r="D24" s="19"/>
    </row>
    <row r="25" spans="1:5" ht="24" customHeight="1" x14ac:dyDescent="0.3">
      <c r="A25" s="9">
        <v>2</v>
      </c>
      <c r="B25" s="38" t="s">
        <v>108</v>
      </c>
      <c r="C25" s="10">
        <f>191*100000*9</f>
        <v>171900000</v>
      </c>
      <c r="D25" s="19"/>
    </row>
    <row r="26" spans="1:5" ht="24" customHeight="1" x14ac:dyDescent="0.3">
      <c r="A26" s="16" t="s">
        <v>11</v>
      </c>
      <c r="B26" s="39" t="s">
        <v>25</v>
      </c>
      <c r="C26" s="18"/>
      <c r="D26" s="5"/>
    </row>
    <row r="27" spans="1:5" s="4" customFormat="1" ht="24" customHeight="1" x14ac:dyDescent="0.3">
      <c r="A27" s="19">
        <v>1</v>
      </c>
      <c r="B27" s="13" t="s">
        <v>57</v>
      </c>
      <c r="C27" s="35">
        <f>C25*40%</f>
        <v>68760000</v>
      </c>
      <c r="D27" s="30"/>
      <c r="E27" s="24"/>
    </row>
    <row r="28" spans="1:5" ht="24" customHeight="1" x14ac:dyDescent="0.3">
      <c r="A28" s="19">
        <v>2</v>
      </c>
      <c r="B28" s="20" t="s">
        <v>109</v>
      </c>
      <c r="C28" s="35">
        <f>4500000*12</f>
        <v>54000000</v>
      </c>
      <c r="D28" s="30"/>
    </row>
    <row r="29" spans="1:5" ht="24" customHeight="1" x14ac:dyDescent="0.3">
      <c r="A29" s="19">
        <v>3</v>
      </c>
      <c r="B29" s="13" t="s">
        <v>15</v>
      </c>
      <c r="C29" s="35">
        <v>25783000</v>
      </c>
      <c r="D29" s="30"/>
    </row>
    <row r="30" spans="1:5" ht="24" customHeight="1" x14ac:dyDescent="0.3">
      <c r="A30" s="19">
        <v>4</v>
      </c>
      <c r="B30" s="13" t="s">
        <v>16</v>
      </c>
      <c r="C30" s="35">
        <f>45500000-18265103</f>
        <v>27234897</v>
      </c>
      <c r="D30" s="30"/>
    </row>
    <row r="31" spans="1:5" ht="19.5" customHeight="1" x14ac:dyDescent="0.3">
      <c r="A31" s="19">
        <v>6</v>
      </c>
      <c r="B31" s="13" t="s">
        <v>47</v>
      </c>
      <c r="C31" s="35">
        <v>23310103</v>
      </c>
      <c r="D31" s="30"/>
    </row>
    <row r="32" spans="1:5" ht="19.5" customHeight="1" x14ac:dyDescent="0.3">
      <c r="A32" s="94" t="s">
        <v>26</v>
      </c>
      <c r="B32" s="95"/>
      <c r="C32" s="37">
        <f>SUM(C27:C31)</f>
        <v>199088000</v>
      </c>
      <c r="D32" s="23"/>
    </row>
    <row r="33" spans="1:5 16352:16352" s="4" customFormat="1" ht="19.5" customHeight="1" x14ac:dyDescent="0.3">
      <c r="A33" s="102" t="s">
        <v>34</v>
      </c>
      <c r="B33" s="103"/>
      <c r="C33" s="35">
        <f>C23-C32</f>
        <v>0</v>
      </c>
      <c r="D33" s="30"/>
      <c r="E33" s="24"/>
    </row>
    <row r="34" spans="1:5 16352:16352" ht="29.25" customHeight="1" x14ac:dyDescent="0.3">
      <c r="A34" s="16" t="s">
        <v>36</v>
      </c>
      <c r="B34" s="16" t="s">
        <v>27</v>
      </c>
      <c r="C34" s="34"/>
      <c r="D34" s="19"/>
    </row>
    <row r="35" spans="1:5 16352:16352" ht="40.5" customHeight="1" x14ac:dyDescent="0.3">
      <c r="A35" s="5" t="s">
        <v>3</v>
      </c>
      <c r="B35" s="6" t="s">
        <v>19</v>
      </c>
      <c r="C35" s="33">
        <f>C36+C37</f>
        <v>15971122</v>
      </c>
      <c r="D35" s="28"/>
    </row>
    <row r="36" spans="1:5 16352:16352" s="4" customFormat="1" ht="26.25" customHeight="1" x14ac:dyDescent="0.3">
      <c r="A36" s="19">
        <v>1</v>
      </c>
      <c r="B36" s="13" t="s">
        <v>120</v>
      </c>
      <c r="C36" s="33">
        <f>'BC thu-chi TC 23-24'!C55</f>
        <v>0</v>
      </c>
      <c r="D36" s="26"/>
      <c r="E36" s="24"/>
    </row>
    <row r="37" spans="1:5 16352:16352" ht="36.75" customHeight="1" x14ac:dyDescent="0.3">
      <c r="A37" s="9">
        <v>2</v>
      </c>
      <c r="B37" s="7" t="s">
        <v>118</v>
      </c>
      <c r="C37" s="47">
        <f>14500000+1471122</f>
        <v>15971122</v>
      </c>
      <c r="D37" s="27"/>
      <c r="E37" s="10"/>
    </row>
    <row r="38" spans="1:5 16352:16352" ht="30.75" customHeight="1" x14ac:dyDescent="0.3">
      <c r="A38" s="16" t="s">
        <v>11</v>
      </c>
      <c r="B38" s="17" t="s">
        <v>28</v>
      </c>
      <c r="C38" s="18"/>
      <c r="D38" s="31"/>
    </row>
    <row r="39" spans="1:5 16352:16352" s="4" customFormat="1" ht="36.75" customHeight="1" x14ac:dyDescent="0.3">
      <c r="A39" s="9">
        <v>1</v>
      </c>
      <c r="B39" s="7" t="s">
        <v>7</v>
      </c>
      <c r="C39" s="12">
        <v>3500000</v>
      </c>
      <c r="D39" s="5"/>
      <c r="E39" s="24"/>
    </row>
    <row r="40" spans="1:5 16352:16352" s="4" customFormat="1" ht="34.5" customHeight="1" x14ac:dyDescent="0.3">
      <c r="A40" s="9">
        <v>3</v>
      </c>
      <c r="B40" s="7" t="s">
        <v>59</v>
      </c>
      <c r="C40" s="12">
        <v>2971122</v>
      </c>
      <c r="D40" s="26"/>
      <c r="E40" s="24">
        <f>C40+C43</f>
        <v>2971122</v>
      </c>
    </row>
    <row r="41" spans="1:5 16352:16352" ht="34.5" customHeight="1" x14ac:dyDescent="0.3">
      <c r="A41" s="9">
        <v>5</v>
      </c>
      <c r="B41" s="7" t="s">
        <v>119</v>
      </c>
      <c r="C41" s="12">
        <f>9500000</f>
        <v>9500000</v>
      </c>
      <c r="D41" s="26"/>
    </row>
    <row r="42" spans="1:5 16352:16352" ht="27" customHeight="1" x14ac:dyDescent="0.3">
      <c r="A42" s="94" t="s">
        <v>26</v>
      </c>
      <c r="B42" s="95"/>
      <c r="C42" s="8">
        <f>SUM(C39:C41)</f>
        <v>15971122</v>
      </c>
      <c r="D42" s="26"/>
    </row>
    <row r="43" spans="1:5 16352:16352" ht="24" customHeight="1" x14ac:dyDescent="0.3">
      <c r="A43" s="99" t="s">
        <v>29</v>
      </c>
      <c r="B43" s="100"/>
      <c r="C43" s="49">
        <f>C35-C42</f>
        <v>0</v>
      </c>
      <c r="D43" s="26"/>
    </row>
    <row r="44" spans="1:5 16352:16352" s="56" customFormat="1" ht="26.25" customHeight="1" x14ac:dyDescent="0.3">
      <c r="A44" s="57" t="s">
        <v>39</v>
      </c>
      <c r="B44" s="57" t="s">
        <v>35</v>
      </c>
      <c r="C44" s="58"/>
      <c r="D44" s="59"/>
    </row>
    <row r="45" spans="1:5 16352:16352" s="56" customFormat="1" ht="25.5" customHeight="1" x14ac:dyDescent="0.3">
      <c r="A45" s="61" t="s">
        <v>3</v>
      </c>
      <c r="B45" s="62" t="s">
        <v>117</v>
      </c>
      <c r="C45" s="63">
        <f>C46+C47</f>
        <v>168350000</v>
      </c>
      <c r="D45" s="64"/>
    </row>
    <row r="46" spans="1:5 16352:16352" s="79" customFormat="1" ht="24.75" customHeight="1" x14ac:dyDescent="0.3">
      <c r="A46" s="53">
        <v>1</v>
      </c>
      <c r="B46" s="54" t="s">
        <v>107</v>
      </c>
      <c r="C46" s="78">
        <v>0</v>
      </c>
      <c r="D46" s="55"/>
      <c r="XDX46" s="79">
        <f>SUM(A46:XDW46)</f>
        <v>1</v>
      </c>
    </row>
    <row r="47" spans="1:5 16352:16352" s="72" customFormat="1" ht="28.5" customHeight="1" x14ac:dyDescent="0.3">
      <c r="A47" s="65">
        <v>2</v>
      </c>
      <c r="B47" s="66" t="s">
        <v>116</v>
      </c>
      <c r="C47" s="67">
        <v>168350000</v>
      </c>
      <c r="D47" s="68"/>
    </row>
    <row r="48" spans="1:5 16352:16352" s="72" customFormat="1" ht="27" customHeight="1" x14ac:dyDescent="0.3">
      <c r="A48" s="57" t="s">
        <v>11</v>
      </c>
      <c r="B48" s="69" t="s">
        <v>37</v>
      </c>
      <c r="C48" s="70"/>
      <c r="D48" s="59"/>
    </row>
    <row r="49" spans="1:5" s="56" customFormat="1" ht="32.25" customHeight="1" x14ac:dyDescent="0.3">
      <c r="A49" s="73">
        <v>1</v>
      </c>
      <c r="B49" s="74" t="s">
        <v>140</v>
      </c>
      <c r="C49" s="42">
        <v>26250000</v>
      </c>
      <c r="D49" s="75"/>
    </row>
    <row r="50" spans="1:5" s="56" customFormat="1" ht="32.25" customHeight="1" x14ac:dyDescent="0.3">
      <c r="A50" s="73">
        <v>2</v>
      </c>
      <c r="B50" s="74" t="s">
        <v>141</v>
      </c>
      <c r="C50" s="42">
        <v>20000000</v>
      </c>
      <c r="D50" s="75"/>
    </row>
    <row r="51" spans="1:5" s="56" customFormat="1" ht="32.25" customHeight="1" x14ac:dyDescent="0.3">
      <c r="A51" s="73">
        <v>3</v>
      </c>
      <c r="B51" s="74" t="s">
        <v>142</v>
      </c>
      <c r="C51" s="42">
        <v>32000000</v>
      </c>
      <c r="D51" s="75"/>
    </row>
    <row r="52" spans="1:5" s="56" customFormat="1" ht="32.25" customHeight="1" x14ac:dyDescent="0.3">
      <c r="A52" s="73">
        <v>4</v>
      </c>
      <c r="B52" s="74" t="s">
        <v>143</v>
      </c>
      <c r="C52" s="42">
        <v>20600000</v>
      </c>
      <c r="D52" s="75"/>
    </row>
    <row r="53" spans="1:5" s="56" customFormat="1" ht="32.25" customHeight="1" x14ac:dyDescent="0.3">
      <c r="A53" s="73"/>
      <c r="B53" s="74" t="s">
        <v>144</v>
      </c>
      <c r="C53" s="42">
        <v>15500000</v>
      </c>
      <c r="D53" s="75"/>
    </row>
    <row r="54" spans="1:5" s="56" customFormat="1" ht="32.25" customHeight="1" x14ac:dyDescent="0.3">
      <c r="A54" s="73"/>
      <c r="B54" s="74" t="s">
        <v>145</v>
      </c>
      <c r="C54" s="42">
        <v>20000000</v>
      </c>
      <c r="D54" s="75"/>
    </row>
    <row r="55" spans="1:5" s="56" customFormat="1" ht="32.25" customHeight="1" x14ac:dyDescent="0.3">
      <c r="A55" s="73">
        <v>5</v>
      </c>
      <c r="B55" s="74" t="s">
        <v>146</v>
      </c>
      <c r="C55" s="42">
        <v>34000000</v>
      </c>
      <c r="D55" s="75"/>
    </row>
    <row r="56" spans="1:5" s="56" customFormat="1" ht="25.5" customHeight="1" x14ac:dyDescent="0.3">
      <c r="A56" s="104" t="s">
        <v>26</v>
      </c>
      <c r="B56" s="105"/>
      <c r="C56" s="63">
        <f>SUM(C49:C55)</f>
        <v>168350000</v>
      </c>
      <c r="D56" s="75"/>
    </row>
    <row r="57" spans="1:5" s="60" customFormat="1" ht="22.5" customHeight="1" x14ac:dyDescent="0.3">
      <c r="A57" s="106" t="s">
        <v>70</v>
      </c>
      <c r="B57" s="107"/>
      <c r="C57" s="76">
        <f>C45-C56</f>
        <v>0</v>
      </c>
      <c r="D57" s="77"/>
    </row>
    <row r="58" spans="1:5" s="60" customFormat="1" ht="30.75" customHeight="1" x14ac:dyDescent="0.3">
      <c r="A58" s="57" t="s">
        <v>40</v>
      </c>
      <c r="B58" s="57" t="s">
        <v>115</v>
      </c>
      <c r="C58" s="58"/>
      <c r="D58" s="59"/>
    </row>
    <row r="59" spans="1:5" s="56" customFormat="1" ht="30.75" customHeight="1" x14ac:dyDescent="0.3">
      <c r="A59" s="61" t="s">
        <v>3</v>
      </c>
      <c r="B59" s="62" t="s">
        <v>21</v>
      </c>
      <c r="C59" s="63">
        <f>SUM(C60:C61)</f>
        <v>425700000</v>
      </c>
      <c r="D59" s="64"/>
    </row>
    <row r="60" spans="1:5" s="56" customFormat="1" ht="25.5" customHeight="1" x14ac:dyDescent="0.3">
      <c r="A60" s="53">
        <v>1</v>
      </c>
      <c r="B60" s="54" t="s">
        <v>107</v>
      </c>
      <c r="C60" s="42">
        <v>0</v>
      </c>
      <c r="D60" s="55"/>
    </row>
    <row r="61" spans="1:5" s="56" customFormat="1" ht="25.5" customHeight="1" x14ac:dyDescent="0.3">
      <c r="A61" s="65">
        <v>2</v>
      </c>
      <c r="B61" s="66" t="s">
        <v>116</v>
      </c>
      <c r="C61" s="67">
        <f>430*110000*9</f>
        <v>425700000</v>
      </c>
      <c r="D61" s="68"/>
    </row>
    <row r="62" spans="1:5" s="72" customFormat="1" ht="25.5" customHeight="1" x14ac:dyDescent="0.3">
      <c r="A62" s="57" t="s">
        <v>11</v>
      </c>
      <c r="B62" s="69" t="s">
        <v>22</v>
      </c>
      <c r="C62" s="70">
        <f>SUM(C63:C67)</f>
        <v>425700000</v>
      </c>
      <c r="D62" s="59"/>
      <c r="E62" s="71">
        <f>C62/465/9</f>
        <v>101720.43010752689</v>
      </c>
    </row>
    <row r="63" spans="1:5" s="72" customFormat="1" ht="36.75" customHeight="1" x14ac:dyDescent="0.3">
      <c r="A63" s="73">
        <v>1</v>
      </c>
      <c r="B63" s="74" t="s">
        <v>110</v>
      </c>
      <c r="C63" s="42">
        <f>8*4500000*9</f>
        <v>324000000</v>
      </c>
      <c r="D63" s="75"/>
    </row>
    <row r="64" spans="1:5" s="56" customFormat="1" ht="36.75" customHeight="1" x14ac:dyDescent="0.3">
      <c r="A64" s="73">
        <v>3</v>
      </c>
      <c r="B64" s="74" t="s">
        <v>111</v>
      </c>
      <c r="C64" s="42">
        <f>43570000+10545000</f>
        <v>54115000</v>
      </c>
      <c r="D64" s="75"/>
    </row>
    <row r="65" spans="1:5" s="56" customFormat="1" ht="36.75" customHeight="1" x14ac:dyDescent="0.3">
      <c r="A65" s="73">
        <v>4</v>
      </c>
      <c r="B65" s="74" t="s">
        <v>112</v>
      </c>
      <c r="C65" s="42">
        <v>6136000</v>
      </c>
      <c r="D65" s="75"/>
    </row>
    <row r="66" spans="1:5" s="56" customFormat="1" ht="36.75" customHeight="1" x14ac:dyDescent="0.3">
      <c r="A66" s="73">
        <v>5</v>
      </c>
      <c r="B66" s="74" t="s">
        <v>113</v>
      </c>
      <c r="C66" s="42">
        <v>25929000</v>
      </c>
      <c r="D66" s="75"/>
    </row>
    <row r="67" spans="1:5" s="56" customFormat="1" ht="36.75" customHeight="1" x14ac:dyDescent="0.3">
      <c r="A67" s="73">
        <v>6</v>
      </c>
      <c r="B67" s="74" t="s">
        <v>114</v>
      </c>
      <c r="C67" s="42">
        <v>15520000</v>
      </c>
      <c r="D67" s="75"/>
    </row>
    <row r="68" spans="1:5" s="56" customFormat="1" ht="26.25" customHeight="1" x14ac:dyDescent="0.3">
      <c r="A68" s="106" t="s">
        <v>51</v>
      </c>
      <c r="B68" s="107"/>
      <c r="C68" s="63">
        <f>C59-C62</f>
        <v>0</v>
      </c>
      <c r="D68" s="77"/>
    </row>
    <row r="69" spans="1:5" ht="20.25" customHeight="1" x14ac:dyDescent="0.3">
      <c r="A69" s="40"/>
      <c r="B69" s="40"/>
      <c r="C69" s="40"/>
      <c r="D69" s="40"/>
    </row>
    <row r="70" spans="1:5" s="4" customFormat="1" ht="29.25" customHeight="1" x14ac:dyDescent="0.3">
      <c r="A70" s="85"/>
      <c r="B70" s="21" t="s">
        <v>149</v>
      </c>
      <c r="C70" s="101" t="s">
        <v>4</v>
      </c>
      <c r="D70" s="101"/>
      <c r="E70" s="24"/>
    </row>
    <row r="71" spans="1:5" s="4" customFormat="1" ht="18.75" customHeight="1" x14ac:dyDescent="0.3">
      <c r="A71" s="22"/>
      <c r="B71" s="21"/>
      <c r="C71" s="85"/>
      <c r="D71" s="22"/>
      <c r="E71" s="24"/>
    </row>
    <row r="72" spans="1:5" ht="18.75" customHeight="1" x14ac:dyDescent="0.3">
      <c r="B72" s="21"/>
      <c r="C72" s="85"/>
    </row>
    <row r="73" spans="1:5" x14ac:dyDescent="0.3">
      <c r="B73" s="21" t="s">
        <v>131</v>
      </c>
      <c r="C73" s="101" t="s">
        <v>132</v>
      </c>
      <c r="D73" s="101"/>
    </row>
    <row r="103" spans="1:5" x14ac:dyDescent="0.3">
      <c r="B103" s="108" t="s">
        <v>148</v>
      </c>
      <c r="C103" s="108"/>
      <c r="D103" s="108"/>
      <c r="E103" s="108"/>
    </row>
    <row r="106" spans="1:5" s="4" customFormat="1" ht="25.5" customHeight="1" x14ac:dyDescent="0.3">
      <c r="A106" s="16" t="s">
        <v>41</v>
      </c>
      <c r="B106" s="16" t="s">
        <v>30</v>
      </c>
      <c r="C106" s="18"/>
      <c r="D106" s="5"/>
    </row>
    <row r="107" spans="1:5" s="4" customFormat="1" ht="36" customHeight="1" x14ac:dyDescent="0.3">
      <c r="A107" s="16" t="s">
        <v>3</v>
      </c>
      <c r="B107" s="39" t="s">
        <v>60</v>
      </c>
      <c r="C107" s="18">
        <f>465*47000</f>
        <v>21855000</v>
      </c>
      <c r="D107" s="5"/>
    </row>
    <row r="108" spans="1:5" s="4" customFormat="1" ht="27.75" customHeight="1" x14ac:dyDescent="0.3">
      <c r="A108" s="16" t="s">
        <v>11</v>
      </c>
      <c r="B108" s="39" t="s">
        <v>50</v>
      </c>
      <c r="C108" s="51">
        <f>C107-C109-C110-C111-C112-C113-C114-C115-C116</f>
        <v>0</v>
      </c>
      <c r="D108" s="5"/>
    </row>
    <row r="109" spans="1:5" ht="33" customHeight="1" x14ac:dyDescent="0.3">
      <c r="A109" s="9">
        <v>1</v>
      </c>
      <c r="B109" s="38" t="s">
        <v>61</v>
      </c>
      <c r="C109" s="10">
        <f>45*50000*2</f>
        <v>4500000</v>
      </c>
      <c r="D109" s="19"/>
      <c r="E109" s="11"/>
    </row>
    <row r="110" spans="1:5" ht="36" customHeight="1" x14ac:dyDescent="0.3">
      <c r="A110" s="9">
        <v>2</v>
      </c>
      <c r="B110" s="38" t="s">
        <v>48</v>
      </c>
      <c r="C110" s="10">
        <f>8*200000</f>
        <v>1600000</v>
      </c>
      <c r="D110" s="19"/>
      <c r="E110" s="11"/>
    </row>
    <row r="111" spans="1:5" ht="36" customHeight="1" x14ac:dyDescent="0.3">
      <c r="A111" s="9">
        <v>3</v>
      </c>
      <c r="B111" s="38" t="s">
        <v>62</v>
      </c>
      <c r="C111" s="10">
        <v>1400000</v>
      </c>
      <c r="D111" s="19"/>
      <c r="E111" s="11"/>
    </row>
    <row r="112" spans="1:5" ht="36" customHeight="1" x14ac:dyDescent="0.3">
      <c r="A112" s="9">
        <v>4</v>
      </c>
      <c r="B112" s="38" t="s">
        <v>63</v>
      </c>
      <c r="C112" s="10">
        <f>465*3*5000</f>
        <v>6975000</v>
      </c>
      <c r="D112" s="19"/>
      <c r="E112" s="11"/>
    </row>
    <row r="113" spans="1:6" ht="36" customHeight="1" x14ac:dyDescent="0.3">
      <c r="A113" s="9">
        <v>5</v>
      </c>
      <c r="B113" s="38" t="s">
        <v>66</v>
      </c>
      <c r="C113" s="10">
        <v>830000</v>
      </c>
      <c r="D113" s="19"/>
      <c r="E113" s="11"/>
      <c r="F113" s="86">
        <f>C113+C118</f>
        <v>830000</v>
      </c>
    </row>
    <row r="114" spans="1:6" ht="36" customHeight="1" x14ac:dyDescent="0.3">
      <c r="A114" s="9">
        <v>6</v>
      </c>
      <c r="B114" s="38" t="s">
        <v>49</v>
      </c>
      <c r="C114" s="10">
        <v>3000000</v>
      </c>
      <c r="D114" s="19"/>
      <c r="E114" s="11"/>
    </row>
    <row r="115" spans="1:6" ht="36" customHeight="1" x14ac:dyDescent="0.3">
      <c r="A115" s="9">
        <v>7</v>
      </c>
      <c r="B115" s="38" t="s">
        <v>64</v>
      </c>
      <c r="C115" s="10">
        <f>130*15000</f>
        <v>1950000</v>
      </c>
      <c r="D115" s="19"/>
      <c r="E115" s="11"/>
    </row>
    <row r="116" spans="1:6" ht="36" customHeight="1" x14ac:dyDescent="0.3">
      <c r="A116" s="9">
        <v>8</v>
      </c>
      <c r="B116" s="38" t="s">
        <v>65</v>
      </c>
      <c r="C116" s="10">
        <f>8*200000</f>
        <v>1600000</v>
      </c>
      <c r="D116" s="19"/>
      <c r="E116" s="11"/>
    </row>
    <row r="117" spans="1:6" ht="25.5" customHeight="1" x14ac:dyDescent="0.3">
      <c r="A117" s="99" t="s">
        <v>31</v>
      </c>
      <c r="B117" s="100"/>
      <c r="C117" s="18">
        <f>SUM(C109:C116)</f>
        <v>21855000</v>
      </c>
      <c r="D117" s="19"/>
      <c r="E117" s="11"/>
    </row>
    <row r="118" spans="1:6" ht="28.5" customHeight="1" x14ac:dyDescent="0.3">
      <c r="A118" s="99" t="s">
        <v>29</v>
      </c>
      <c r="B118" s="100"/>
      <c r="C118" s="18">
        <f>C107-C117</f>
        <v>0</v>
      </c>
      <c r="D118" s="19"/>
      <c r="E118" s="11"/>
    </row>
    <row r="119" spans="1:6" ht="17.25" customHeight="1" x14ac:dyDescent="0.3"/>
  </sheetData>
  <mergeCells count="17">
    <mergeCell ref="A117:B117"/>
    <mergeCell ref="A118:B118"/>
    <mergeCell ref="C70:D70"/>
    <mergeCell ref="C73:D73"/>
    <mergeCell ref="A33:B33"/>
    <mergeCell ref="A42:B42"/>
    <mergeCell ref="A43:B43"/>
    <mergeCell ref="A56:B56"/>
    <mergeCell ref="A57:B57"/>
    <mergeCell ref="A68:B68"/>
    <mergeCell ref="B103:E103"/>
    <mergeCell ref="A32:B32"/>
    <mergeCell ref="B2:D2"/>
    <mergeCell ref="B3:D3"/>
    <mergeCell ref="A4:D4"/>
    <mergeCell ref="A20:B20"/>
    <mergeCell ref="A21:B2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XDX124"/>
  <sheetViews>
    <sheetView topLeftCell="A112" workbookViewId="0">
      <selection activeCell="F118" sqref="F118"/>
    </sheetView>
  </sheetViews>
  <sheetFormatPr defaultRowHeight="15.6" x14ac:dyDescent="0.3"/>
  <cols>
    <col min="1" max="1" width="6" style="22" customWidth="1"/>
    <col min="2" max="2" width="58.88671875" style="11" customWidth="1"/>
    <col min="3" max="3" width="18.44140625" style="36" customWidth="1"/>
    <col min="4" max="4" width="12.33203125" style="22" customWidth="1"/>
    <col min="5" max="5" width="33.33203125" style="44" customWidth="1"/>
    <col min="6" max="6" width="25.109375" style="29" customWidth="1"/>
    <col min="7" max="16352" width="9.109375" style="29"/>
    <col min="16353" max="16353" width="12.88671875" style="29" bestFit="1" customWidth="1"/>
    <col min="16354" max="16384" width="9.109375" style="29"/>
  </cols>
  <sheetData>
    <row r="1" spans="1:6" s="1" customFormat="1" ht="22.5" customHeight="1" x14ac:dyDescent="0.3">
      <c r="A1" s="80"/>
      <c r="B1" s="4" t="s">
        <v>5</v>
      </c>
      <c r="C1" s="32"/>
      <c r="D1" s="80"/>
      <c r="E1" s="43"/>
    </row>
    <row r="2" spans="1:6" s="1" customFormat="1" ht="22.5" customHeight="1" x14ac:dyDescent="0.3">
      <c r="A2" s="80"/>
      <c r="B2" s="109" t="s">
        <v>123</v>
      </c>
      <c r="C2" s="109"/>
      <c r="D2" s="109"/>
      <c r="E2" s="43"/>
    </row>
    <row r="3" spans="1:6" ht="27" customHeight="1" x14ac:dyDescent="0.3">
      <c r="B3" s="110" t="s">
        <v>124</v>
      </c>
      <c r="C3" s="110"/>
      <c r="D3" s="110"/>
    </row>
    <row r="4" spans="1:6" s="1" customFormat="1" ht="30" customHeight="1" x14ac:dyDescent="0.3">
      <c r="A4" s="98" t="s">
        <v>72</v>
      </c>
      <c r="B4" s="98"/>
      <c r="C4" s="98"/>
      <c r="D4" s="98"/>
      <c r="E4" s="43"/>
    </row>
    <row r="5" spans="1:6" s="1" customFormat="1" ht="29.25" customHeight="1" x14ac:dyDescent="0.3">
      <c r="A5" s="5" t="s">
        <v>0</v>
      </c>
      <c r="B5" s="5" t="s">
        <v>1</v>
      </c>
      <c r="C5" s="5" t="s">
        <v>99</v>
      </c>
      <c r="D5" s="5" t="s">
        <v>12</v>
      </c>
      <c r="E5" s="43"/>
    </row>
    <row r="6" spans="1:6" s="2" customFormat="1" ht="22.5" customHeight="1" x14ac:dyDescent="0.3">
      <c r="A6" s="5" t="s">
        <v>8</v>
      </c>
      <c r="B6" s="5" t="s">
        <v>23</v>
      </c>
      <c r="D6" s="25"/>
      <c r="E6" s="45"/>
    </row>
    <row r="7" spans="1:6" s="2" customFormat="1" ht="22.5" customHeight="1" x14ac:dyDescent="0.3">
      <c r="A7" s="5" t="s">
        <v>3</v>
      </c>
      <c r="B7" s="6" t="s">
        <v>52</v>
      </c>
      <c r="C7" s="33">
        <v>4046140000</v>
      </c>
      <c r="D7" s="25"/>
      <c r="E7" s="45"/>
    </row>
    <row r="8" spans="1:6" s="3" customFormat="1" ht="22.5" customHeight="1" x14ac:dyDescent="0.3">
      <c r="A8" s="14" t="s">
        <v>11</v>
      </c>
      <c r="B8" s="15" t="s">
        <v>53</v>
      </c>
      <c r="C8" s="34"/>
      <c r="D8" s="5"/>
      <c r="E8" s="46"/>
    </row>
    <row r="9" spans="1:6" s="11" customFormat="1" ht="22.5" customHeight="1" x14ac:dyDescent="0.3">
      <c r="A9" s="19">
        <v>1</v>
      </c>
      <c r="B9" s="13" t="s">
        <v>14</v>
      </c>
      <c r="C9" s="50">
        <f>1898884500+1125574500+582176000</f>
        <v>3606635000</v>
      </c>
      <c r="D9" s="30"/>
      <c r="E9" s="47"/>
    </row>
    <row r="10" spans="1:6" s="11" customFormat="1" ht="22.5" customHeight="1" x14ac:dyDescent="0.3">
      <c r="A10" s="19">
        <v>2</v>
      </c>
      <c r="B10" s="13" t="s">
        <v>75</v>
      </c>
      <c r="C10" s="50">
        <v>21600000</v>
      </c>
      <c r="D10" s="30"/>
      <c r="E10" s="47"/>
    </row>
    <row r="11" spans="1:6" s="11" customFormat="1" ht="22.5" customHeight="1" x14ac:dyDescent="0.3">
      <c r="A11" s="19">
        <v>3</v>
      </c>
      <c r="B11" s="13" t="s">
        <v>38</v>
      </c>
      <c r="C11" s="50">
        <v>39540000</v>
      </c>
      <c r="D11" s="30"/>
      <c r="E11" s="47"/>
    </row>
    <row r="12" spans="1:6" s="11" customFormat="1" ht="22.5" customHeight="1" x14ac:dyDescent="0.3">
      <c r="A12" s="19">
        <v>4</v>
      </c>
      <c r="B12" s="13" t="s">
        <v>43</v>
      </c>
      <c r="C12" s="50">
        <v>36000000</v>
      </c>
      <c r="D12" s="30"/>
      <c r="E12" s="47"/>
    </row>
    <row r="13" spans="1:6" s="11" customFormat="1" ht="22.5" customHeight="1" x14ac:dyDescent="0.3">
      <c r="A13" s="19">
        <v>5</v>
      </c>
      <c r="B13" s="13" t="s">
        <v>32</v>
      </c>
      <c r="C13" s="50">
        <f>152562000+15500000-32255000</f>
        <v>135807000</v>
      </c>
      <c r="D13" s="30"/>
      <c r="E13" s="47"/>
    </row>
    <row r="14" spans="1:6" s="11" customFormat="1" ht="22.5" customHeight="1" x14ac:dyDescent="0.3">
      <c r="A14" s="19">
        <v>6</v>
      </c>
      <c r="B14" s="13" t="s">
        <v>15</v>
      </c>
      <c r="C14" s="50">
        <f>113718000-5750000-36000000</f>
        <v>71968000</v>
      </c>
      <c r="D14" s="30"/>
      <c r="E14" s="47"/>
    </row>
    <row r="15" spans="1:6" s="11" customFormat="1" ht="22.5" customHeight="1" x14ac:dyDescent="0.3">
      <c r="A15" s="19">
        <v>7</v>
      </c>
      <c r="B15" s="13" t="s">
        <v>44</v>
      </c>
      <c r="C15" s="50">
        <v>10867000</v>
      </c>
      <c r="D15" s="30"/>
      <c r="E15" s="47"/>
      <c r="F15" s="48"/>
    </row>
    <row r="16" spans="1:6" s="11" customFormat="1" ht="22.5" customHeight="1" x14ac:dyDescent="0.3">
      <c r="A16" s="19">
        <v>8</v>
      </c>
      <c r="B16" s="13" t="s">
        <v>33</v>
      </c>
      <c r="C16" s="50">
        <f>4*4500000+8*3000000</f>
        <v>42000000</v>
      </c>
      <c r="D16" s="30"/>
      <c r="E16" s="47"/>
    </row>
    <row r="17" spans="1:6" s="11" customFormat="1" ht="22.5" customHeight="1" x14ac:dyDescent="0.3">
      <c r="A17" s="19">
        <v>9</v>
      </c>
      <c r="B17" s="13" t="s">
        <v>73</v>
      </c>
      <c r="C17" s="50">
        <v>24020000</v>
      </c>
      <c r="D17" s="30"/>
      <c r="E17" s="47"/>
    </row>
    <row r="18" spans="1:6" s="11" customFormat="1" ht="22.5" customHeight="1" x14ac:dyDescent="0.3">
      <c r="A18" s="19">
        <v>10</v>
      </c>
      <c r="B18" s="13" t="s">
        <v>17</v>
      </c>
      <c r="C18" s="50">
        <v>7315000</v>
      </c>
      <c r="D18" s="30"/>
      <c r="E18" s="47"/>
    </row>
    <row r="19" spans="1:6" s="11" customFormat="1" ht="22.5" customHeight="1" x14ac:dyDescent="0.3">
      <c r="A19" s="19">
        <v>11</v>
      </c>
      <c r="B19" s="13" t="s">
        <v>42</v>
      </c>
      <c r="C19" s="50">
        <v>25168000</v>
      </c>
      <c r="D19" s="30"/>
      <c r="E19" s="47"/>
    </row>
    <row r="20" spans="1:6" s="11" customFormat="1" ht="22.5" customHeight="1" x14ac:dyDescent="0.3">
      <c r="A20" s="19">
        <v>12</v>
      </c>
      <c r="B20" s="13" t="s">
        <v>18</v>
      </c>
      <c r="C20" s="50">
        <v>17820000</v>
      </c>
      <c r="D20" s="30"/>
      <c r="E20" s="47"/>
    </row>
    <row r="21" spans="1:6" s="11" customFormat="1" ht="22.5" customHeight="1" x14ac:dyDescent="0.3">
      <c r="A21" s="19">
        <v>13</v>
      </c>
      <c r="B21" s="13" t="s">
        <v>74</v>
      </c>
      <c r="C21" s="50">
        <v>7400000</v>
      </c>
      <c r="D21" s="30"/>
      <c r="E21" s="47"/>
    </row>
    <row r="22" spans="1:6" s="11" customFormat="1" ht="22.5" customHeight="1" x14ac:dyDescent="0.3">
      <c r="A22" s="94" t="s">
        <v>24</v>
      </c>
      <c r="B22" s="95"/>
      <c r="C22" s="37">
        <f>SUM(C9:C21)</f>
        <v>4046140000</v>
      </c>
      <c r="D22" s="23"/>
      <c r="E22" s="47"/>
    </row>
    <row r="23" spans="1:6" s="4" customFormat="1" ht="22.5" customHeight="1" x14ac:dyDescent="0.3">
      <c r="A23" s="99" t="s">
        <v>10</v>
      </c>
      <c r="B23" s="100"/>
      <c r="C23" s="18">
        <f>C7-C22</f>
        <v>0</v>
      </c>
      <c r="D23" s="19"/>
      <c r="E23" s="24"/>
    </row>
    <row r="24" spans="1:6" ht="22.5" customHeight="1" x14ac:dyDescent="0.3">
      <c r="A24" s="16" t="s">
        <v>9</v>
      </c>
      <c r="B24" s="16" t="s">
        <v>71</v>
      </c>
      <c r="C24" s="18"/>
      <c r="D24" s="19"/>
    </row>
    <row r="25" spans="1:6" ht="22.5" customHeight="1" x14ac:dyDescent="0.3">
      <c r="A25" s="16" t="s">
        <v>3</v>
      </c>
      <c r="B25" s="39" t="s">
        <v>54</v>
      </c>
      <c r="C25" s="18">
        <f>C26+C27</f>
        <v>540643000</v>
      </c>
      <c r="D25" s="19"/>
      <c r="F25" s="81"/>
    </row>
    <row r="26" spans="1:6" ht="22.5" customHeight="1" x14ac:dyDescent="0.3">
      <c r="A26" s="9">
        <v>1</v>
      </c>
      <c r="B26" s="38" t="s">
        <v>46</v>
      </c>
      <c r="C26" s="41">
        <v>135243000</v>
      </c>
      <c r="D26" s="19"/>
      <c r="F26" s="81"/>
    </row>
    <row r="27" spans="1:6" ht="22.5" customHeight="1" x14ac:dyDescent="0.3">
      <c r="A27" s="9">
        <v>2</v>
      </c>
      <c r="B27" s="38" t="s">
        <v>56</v>
      </c>
      <c r="C27" s="10">
        <v>405400000</v>
      </c>
      <c r="D27" s="19"/>
    </row>
    <row r="28" spans="1:6" ht="22.5" customHeight="1" x14ac:dyDescent="0.3">
      <c r="A28" s="16" t="s">
        <v>11</v>
      </c>
      <c r="B28" s="39" t="s">
        <v>100</v>
      </c>
      <c r="C28" s="18"/>
      <c r="D28" s="5"/>
    </row>
    <row r="29" spans="1:6" s="1" customFormat="1" ht="22.5" customHeight="1" x14ac:dyDescent="0.3">
      <c r="A29" s="19">
        <v>1</v>
      </c>
      <c r="B29" s="13" t="s">
        <v>57</v>
      </c>
      <c r="C29" s="84">
        <f>C27*40%</f>
        <v>162160000</v>
      </c>
      <c r="D29" s="30"/>
      <c r="E29" s="43"/>
    </row>
    <row r="30" spans="1:6" s="11" customFormat="1" ht="22.5" customHeight="1" x14ac:dyDescent="0.3">
      <c r="A30" s="19">
        <v>2</v>
      </c>
      <c r="B30" s="20" t="s">
        <v>122</v>
      </c>
      <c r="C30" s="84">
        <f>2000000*2*9+36000000</f>
        <v>72000000</v>
      </c>
      <c r="D30" s="30"/>
      <c r="E30" s="47"/>
    </row>
    <row r="31" spans="1:6" s="11" customFormat="1" ht="22.5" customHeight="1" x14ac:dyDescent="0.3">
      <c r="A31" s="19">
        <v>3</v>
      </c>
      <c r="B31" s="20" t="s">
        <v>76</v>
      </c>
      <c r="C31" s="84">
        <f>4500000*5</f>
        <v>22500000</v>
      </c>
      <c r="D31" s="30"/>
      <c r="E31" s="47"/>
    </row>
    <row r="32" spans="1:6" s="11" customFormat="1" ht="22.5" customHeight="1" x14ac:dyDescent="0.3">
      <c r="A32" s="19">
        <v>4</v>
      </c>
      <c r="B32" s="20" t="s">
        <v>77</v>
      </c>
      <c r="C32" s="84">
        <v>15210000</v>
      </c>
      <c r="D32" s="30"/>
      <c r="E32" s="47"/>
    </row>
    <row r="33" spans="1:5" s="11" customFormat="1" ht="22.5" customHeight="1" x14ac:dyDescent="0.3">
      <c r="A33" s="19">
        <v>5</v>
      </c>
      <c r="B33" s="20" t="s">
        <v>88</v>
      </c>
      <c r="C33" s="84">
        <v>5880000</v>
      </c>
      <c r="D33" s="30"/>
      <c r="E33" s="47"/>
    </row>
    <row r="34" spans="1:5" s="11" customFormat="1" ht="22.5" customHeight="1" x14ac:dyDescent="0.3">
      <c r="A34" s="19">
        <v>6</v>
      </c>
      <c r="B34" s="20" t="s">
        <v>87</v>
      </c>
      <c r="C34" s="84">
        <v>5250000</v>
      </c>
      <c r="D34" s="30"/>
      <c r="E34" s="47"/>
    </row>
    <row r="35" spans="1:5" s="11" customFormat="1" ht="22.5" customHeight="1" x14ac:dyDescent="0.3">
      <c r="A35" s="19">
        <v>7</v>
      </c>
      <c r="B35" s="20" t="s">
        <v>82</v>
      </c>
      <c r="C35" s="84">
        <v>34350000</v>
      </c>
      <c r="D35" s="30"/>
      <c r="E35" s="47"/>
    </row>
    <row r="36" spans="1:5" s="11" customFormat="1" ht="22.5" customHeight="1" x14ac:dyDescent="0.3">
      <c r="A36" s="19">
        <v>8</v>
      </c>
      <c r="B36" s="20" t="s">
        <v>78</v>
      </c>
      <c r="C36" s="84">
        <v>29498000</v>
      </c>
      <c r="D36" s="30"/>
      <c r="E36" s="47"/>
    </row>
    <row r="37" spans="1:5" s="11" customFormat="1" ht="22.5" customHeight="1" x14ac:dyDescent="0.3">
      <c r="A37" s="19">
        <v>9</v>
      </c>
      <c r="B37" s="20" t="s">
        <v>79</v>
      </c>
      <c r="C37" s="84">
        <v>23112000</v>
      </c>
      <c r="D37" s="30"/>
      <c r="E37" s="47"/>
    </row>
    <row r="38" spans="1:5" s="11" customFormat="1" ht="22.5" customHeight="1" x14ac:dyDescent="0.3">
      <c r="A38" s="19">
        <v>10</v>
      </c>
      <c r="B38" s="20" t="s">
        <v>80</v>
      </c>
      <c r="C38" s="84">
        <v>27787100</v>
      </c>
      <c r="D38" s="30"/>
      <c r="E38" s="47"/>
    </row>
    <row r="39" spans="1:5" s="11" customFormat="1" ht="22.5" customHeight="1" x14ac:dyDescent="0.3">
      <c r="A39" s="19">
        <v>11</v>
      </c>
      <c r="B39" s="13" t="s">
        <v>135</v>
      </c>
      <c r="C39" s="84">
        <v>22500000</v>
      </c>
      <c r="D39" s="30"/>
      <c r="E39" s="47"/>
    </row>
    <row r="40" spans="1:5" s="11" customFormat="1" ht="22.5" customHeight="1" x14ac:dyDescent="0.3">
      <c r="A40" s="19">
        <v>12</v>
      </c>
      <c r="B40" s="13" t="s">
        <v>81</v>
      </c>
      <c r="C40" s="35">
        <v>39717000</v>
      </c>
      <c r="D40" s="30"/>
      <c r="E40" s="47"/>
    </row>
    <row r="41" spans="1:5" s="11" customFormat="1" ht="22.5" customHeight="1" x14ac:dyDescent="0.3">
      <c r="A41" s="19">
        <v>13</v>
      </c>
      <c r="B41" s="20" t="s">
        <v>83</v>
      </c>
      <c r="C41" s="35">
        <v>2000000</v>
      </c>
      <c r="D41" s="30"/>
      <c r="E41" s="47"/>
    </row>
    <row r="42" spans="1:5" s="11" customFormat="1" ht="22.5" customHeight="1" x14ac:dyDescent="0.3">
      <c r="A42" s="19">
        <v>14</v>
      </c>
      <c r="B42" s="20" t="s">
        <v>84</v>
      </c>
      <c r="C42" s="35">
        <v>1000000</v>
      </c>
      <c r="D42" s="30"/>
      <c r="E42" s="47"/>
    </row>
    <row r="43" spans="1:5" s="11" customFormat="1" ht="22.5" customHeight="1" x14ac:dyDescent="0.3">
      <c r="A43" s="19">
        <v>15</v>
      </c>
      <c r="B43" s="20" t="s">
        <v>85</v>
      </c>
      <c r="C43" s="35">
        <v>8523000</v>
      </c>
      <c r="D43" s="30"/>
      <c r="E43" s="47"/>
    </row>
    <row r="44" spans="1:5" s="11" customFormat="1" ht="22.5" customHeight="1" x14ac:dyDescent="0.3">
      <c r="A44" s="19">
        <v>16</v>
      </c>
      <c r="B44" s="20" t="s">
        <v>86</v>
      </c>
      <c r="C44" s="35">
        <v>41967900</v>
      </c>
      <c r="D44" s="30"/>
      <c r="E44" s="47"/>
    </row>
    <row r="45" spans="1:5" s="11" customFormat="1" ht="22.5" customHeight="1" x14ac:dyDescent="0.3">
      <c r="A45" s="94" t="s">
        <v>26</v>
      </c>
      <c r="B45" s="95"/>
      <c r="C45" s="37">
        <f>SUM(C29:C44)</f>
        <v>513455000</v>
      </c>
      <c r="D45" s="23"/>
      <c r="E45" s="47"/>
    </row>
    <row r="46" spans="1:5" s="4" customFormat="1" ht="22.5" customHeight="1" x14ac:dyDescent="0.3">
      <c r="A46" s="102" t="s">
        <v>34</v>
      </c>
      <c r="B46" s="103"/>
      <c r="C46" s="82">
        <f>C25-C45</f>
        <v>27188000</v>
      </c>
      <c r="D46" s="30"/>
      <c r="E46" s="24"/>
    </row>
    <row r="47" spans="1:5" s="11" customFormat="1" ht="22.5" customHeight="1" x14ac:dyDescent="0.3">
      <c r="A47" s="16" t="s">
        <v>36</v>
      </c>
      <c r="B47" s="16" t="s">
        <v>27</v>
      </c>
      <c r="C47" s="34"/>
      <c r="D47" s="19"/>
      <c r="E47" s="47"/>
    </row>
    <row r="48" spans="1:5" ht="22.5" customHeight="1" x14ac:dyDescent="0.3">
      <c r="A48" s="5" t="s">
        <v>3</v>
      </c>
      <c r="B48" s="6" t="s">
        <v>19</v>
      </c>
      <c r="C48" s="33">
        <f>C49+C50</f>
        <v>13070400</v>
      </c>
      <c r="D48" s="28"/>
    </row>
    <row r="49" spans="1:5 16352:16352" s="2" customFormat="1" ht="22.5" customHeight="1" x14ac:dyDescent="0.3">
      <c r="A49" s="19">
        <v>1</v>
      </c>
      <c r="B49" s="13" t="s">
        <v>58</v>
      </c>
      <c r="C49" s="33"/>
      <c r="D49" s="26"/>
      <c r="E49" s="45"/>
    </row>
    <row r="50" spans="1:5 16352:16352" s="3" customFormat="1" ht="22.5" customHeight="1" x14ac:dyDescent="0.3">
      <c r="A50" s="9">
        <v>2</v>
      </c>
      <c r="B50" s="7" t="s">
        <v>89</v>
      </c>
      <c r="C50" s="10">
        <v>13070400</v>
      </c>
      <c r="D50" s="27"/>
      <c r="E50" s="46"/>
    </row>
    <row r="51" spans="1:5 16352:16352" s="3" customFormat="1" ht="22.5" customHeight="1" x14ac:dyDescent="0.3">
      <c r="A51" s="16" t="s">
        <v>11</v>
      </c>
      <c r="B51" s="17" t="s">
        <v>28</v>
      </c>
      <c r="C51" s="18"/>
      <c r="D51" s="31"/>
      <c r="E51" s="46"/>
    </row>
    <row r="52" spans="1:5 16352:16352" s="2" customFormat="1" ht="22.5" customHeight="1" x14ac:dyDescent="0.3">
      <c r="A52" s="9">
        <v>1</v>
      </c>
      <c r="B52" s="7" t="s">
        <v>136</v>
      </c>
      <c r="C52" s="12">
        <v>8945400</v>
      </c>
      <c r="D52" s="5"/>
      <c r="E52" s="45"/>
    </row>
    <row r="53" spans="1:5 16352:16352" s="2" customFormat="1" ht="22.5" customHeight="1" x14ac:dyDescent="0.3">
      <c r="A53" s="9">
        <v>2</v>
      </c>
      <c r="B53" s="7" t="s">
        <v>125</v>
      </c>
      <c r="C53" s="12">
        <v>4125000</v>
      </c>
      <c r="D53" s="5"/>
      <c r="E53" s="45"/>
    </row>
    <row r="54" spans="1:5 16352:16352" s="3" customFormat="1" ht="22.5" customHeight="1" x14ac:dyDescent="0.3">
      <c r="A54" s="94" t="s">
        <v>26</v>
      </c>
      <c r="B54" s="95"/>
      <c r="C54" s="8">
        <f>SUM(C52:C53)</f>
        <v>13070400</v>
      </c>
      <c r="D54" s="26"/>
      <c r="E54" s="46"/>
    </row>
    <row r="55" spans="1:5 16352:16352" s="3" customFormat="1" ht="22.5" customHeight="1" x14ac:dyDescent="0.3">
      <c r="A55" s="99" t="s">
        <v>29</v>
      </c>
      <c r="B55" s="100"/>
      <c r="C55" s="83">
        <f>C48-C54</f>
        <v>0</v>
      </c>
      <c r="D55" s="26"/>
      <c r="E55" s="46"/>
    </row>
    <row r="56" spans="1:5 16352:16352" s="56" customFormat="1" ht="22.5" customHeight="1" x14ac:dyDescent="0.3">
      <c r="A56" s="57" t="s">
        <v>39</v>
      </c>
      <c r="B56" s="57" t="s">
        <v>35</v>
      </c>
      <c r="C56" s="58"/>
      <c r="D56" s="59"/>
    </row>
    <row r="57" spans="1:5 16352:16352" s="56" customFormat="1" ht="22.5" customHeight="1" x14ac:dyDescent="0.3">
      <c r="A57" s="61" t="s">
        <v>3</v>
      </c>
      <c r="B57" s="62" t="s">
        <v>68</v>
      </c>
      <c r="C57" s="63">
        <f>C59</f>
        <v>167960000</v>
      </c>
      <c r="D57" s="64"/>
    </row>
    <row r="58" spans="1:5 16352:16352" s="79" customFormat="1" ht="22.5" customHeight="1" x14ac:dyDescent="0.3">
      <c r="A58" s="53">
        <v>1</v>
      </c>
      <c r="B58" s="54" t="s">
        <v>137</v>
      </c>
      <c r="C58" s="78">
        <v>0</v>
      </c>
      <c r="D58" s="55"/>
      <c r="XDX58" s="79">
        <f>SUM(A58:XDW58)</f>
        <v>1</v>
      </c>
    </row>
    <row r="59" spans="1:5 16352:16352" s="72" customFormat="1" ht="22.5" customHeight="1" x14ac:dyDescent="0.3">
      <c r="A59" s="65">
        <v>2</v>
      </c>
      <c r="B59" s="66" t="s">
        <v>69</v>
      </c>
      <c r="C59" s="67">
        <v>167960000</v>
      </c>
      <c r="D59" s="68"/>
    </row>
    <row r="60" spans="1:5 16352:16352" s="72" customFormat="1" ht="22.5" customHeight="1" x14ac:dyDescent="0.3">
      <c r="A60" s="57" t="s">
        <v>11</v>
      </c>
      <c r="B60" s="69" t="s">
        <v>37</v>
      </c>
      <c r="C60" s="70"/>
      <c r="D60" s="59"/>
    </row>
    <row r="61" spans="1:5 16352:16352" s="56" customFormat="1" ht="22.5" customHeight="1" x14ac:dyDescent="0.3">
      <c r="A61" s="73">
        <v>1</v>
      </c>
      <c r="B61" s="87" t="s">
        <v>126</v>
      </c>
      <c r="C61" s="88">
        <v>22500000</v>
      </c>
      <c r="D61" s="75"/>
    </row>
    <row r="62" spans="1:5 16352:16352" s="56" customFormat="1" ht="22.5" customHeight="1" x14ac:dyDescent="0.3">
      <c r="A62" s="73">
        <v>2</v>
      </c>
      <c r="B62" s="92" t="s">
        <v>127</v>
      </c>
      <c r="C62" s="89">
        <v>41914000</v>
      </c>
      <c r="D62" s="75"/>
    </row>
    <row r="63" spans="1:5 16352:16352" s="56" customFormat="1" ht="22.5" customHeight="1" x14ac:dyDescent="0.3">
      <c r="A63" s="73">
        <v>3</v>
      </c>
      <c r="B63" s="87" t="s">
        <v>128</v>
      </c>
      <c r="C63" s="88">
        <v>33500000</v>
      </c>
      <c r="D63" s="75"/>
    </row>
    <row r="64" spans="1:5 16352:16352" s="56" customFormat="1" ht="22.5" customHeight="1" x14ac:dyDescent="0.3">
      <c r="A64" s="73">
        <v>4</v>
      </c>
      <c r="B64" s="90" t="s">
        <v>129</v>
      </c>
      <c r="C64" s="91">
        <v>5500000</v>
      </c>
      <c r="D64" s="75"/>
    </row>
    <row r="65" spans="1:5" s="56" customFormat="1" ht="22.5" customHeight="1" x14ac:dyDescent="0.3">
      <c r="A65" s="73">
        <v>5</v>
      </c>
      <c r="B65" s="87" t="s">
        <v>133</v>
      </c>
      <c r="C65" s="87">
        <v>6750000</v>
      </c>
      <c r="D65" s="75"/>
    </row>
    <row r="66" spans="1:5" s="56" customFormat="1" ht="22.5" customHeight="1" x14ac:dyDescent="0.3">
      <c r="A66" s="73">
        <v>6</v>
      </c>
      <c r="B66" s="87" t="s">
        <v>130</v>
      </c>
      <c r="C66" s="87">
        <v>9574000</v>
      </c>
      <c r="D66" s="75"/>
    </row>
    <row r="67" spans="1:5" s="56" customFormat="1" ht="22.5" customHeight="1" x14ac:dyDescent="0.3">
      <c r="A67" s="73">
        <v>7</v>
      </c>
      <c r="B67" s="87" t="s">
        <v>134</v>
      </c>
      <c r="C67" s="87">
        <v>47820000</v>
      </c>
      <c r="D67" s="75"/>
    </row>
    <row r="68" spans="1:5" s="56" customFormat="1" ht="22.5" customHeight="1" x14ac:dyDescent="0.3">
      <c r="A68" s="104" t="s">
        <v>26</v>
      </c>
      <c r="B68" s="105"/>
      <c r="C68" s="63">
        <f>SUM(C61:C67)</f>
        <v>167558000</v>
      </c>
      <c r="D68" s="75"/>
    </row>
    <row r="69" spans="1:5" s="60" customFormat="1" ht="22.5" customHeight="1" x14ac:dyDescent="0.3">
      <c r="A69" s="106" t="s">
        <v>70</v>
      </c>
      <c r="B69" s="107"/>
      <c r="C69" s="76">
        <f>C57-C68</f>
        <v>402000</v>
      </c>
      <c r="D69" s="77"/>
    </row>
    <row r="70" spans="1:5" s="60" customFormat="1" ht="22.5" customHeight="1" x14ac:dyDescent="0.3">
      <c r="A70" s="57" t="s">
        <v>40</v>
      </c>
      <c r="B70" s="57" t="s">
        <v>20</v>
      </c>
      <c r="C70" s="58"/>
      <c r="D70" s="59"/>
    </row>
    <row r="71" spans="1:5" s="56" customFormat="1" ht="22.5" customHeight="1" x14ac:dyDescent="0.3">
      <c r="A71" s="61" t="s">
        <v>3</v>
      </c>
      <c r="B71" s="62" t="s">
        <v>21</v>
      </c>
      <c r="C71" s="63">
        <f>SUM(C72:C73)</f>
        <v>405000000</v>
      </c>
      <c r="D71" s="64"/>
    </row>
    <row r="72" spans="1:5" s="56" customFormat="1" ht="22.5" customHeight="1" x14ac:dyDescent="0.3">
      <c r="A72" s="53">
        <v>1</v>
      </c>
      <c r="B72" s="54" t="s">
        <v>55</v>
      </c>
      <c r="C72" s="42">
        <v>0</v>
      </c>
      <c r="D72" s="55"/>
    </row>
    <row r="73" spans="1:5" s="56" customFormat="1" ht="22.5" customHeight="1" x14ac:dyDescent="0.3">
      <c r="A73" s="65">
        <v>2</v>
      </c>
      <c r="B73" s="66" t="s">
        <v>67</v>
      </c>
      <c r="C73" s="67">
        <v>405000000</v>
      </c>
      <c r="D73" s="68"/>
    </row>
    <row r="74" spans="1:5" s="72" customFormat="1" ht="22.5" customHeight="1" x14ac:dyDescent="0.3">
      <c r="A74" s="57" t="s">
        <v>11</v>
      </c>
      <c r="B74" s="69" t="s">
        <v>22</v>
      </c>
      <c r="C74" s="70">
        <f>SUM(C75:C78)</f>
        <v>405000000</v>
      </c>
      <c r="D74" s="59"/>
      <c r="E74" s="71">
        <f>C74/465/9</f>
        <v>96774.193548387091</v>
      </c>
    </row>
    <row r="75" spans="1:5" s="72" customFormat="1" ht="22.5" customHeight="1" x14ac:dyDescent="0.3">
      <c r="A75" s="73">
        <v>1</v>
      </c>
      <c r="B75" s="74" t="s">
        <v>121</v>
      </c>
      <c r="C75" s="42">
        <v>324000000</v>
      </c>
      <c r="D75" s="75"/>
    </row>
    <row r="76" spans="1:5" s="56" customFormat="1" ht="22.5" customHeight="1" x14ac:dyDescent="0.3">
      <c r="A76" s="73">
        <v>3</v>
      </c>
      <c r="B76" s="74" t="s">
        <v>91</v>
      </c>
      <c r="C76" s="42">
        <f>39772000+1800000+824000</f>
        <v>42396000</v>
      </c>
      <c r="D76" s="75"/>
    </row>
    <row r="77" spans="1:5" s="56" customFormat="1" ht="22.5" customHeight="1" x14ac:dyDescent="0.3">
      <c r="A77" s="73">
        <v>4</v>
      </c>
      <c r="B77" s="74" t="s">
        <v>101</v>
      </c>
      <c r="C77" s="42">
        <v>14250000</v>
      </c>
      <c r="D77" s="75"/>
    </row>
    <row r="78" spans="1:5" s="56" customFormat="1" ht="22.5" customHeight="1" x14ac:dyDescent="0.3">
      <c r="A78" s="73">
        <v>5</v>
      </c>
      <c r="B78" s="74" t="s">
        <v>90</v>
      </c>
      <c r="C78" s="42">
        <v>24354000</v>
      </c>
      <c r="D78" s="75"/>
    </row>
    <row r="79" spans="1:5" s="56" customFormat="1" ht="22.5" customHeight="1" x14ac:dyDescent="0.3">
      <c r="A79" s="106" t="s">
        <v>51</v>
      </c>
      <c r="B79" s="107"/>
      <c r="C79" s="63">
        <f>C73-C74</f>
        <v>0</v>
      </c>
      <c r="D79" s="77"/>
    </row>
    <row r="80" spans="1:5" ht="20.25" customHeight="1" x14ac:dyDescent="0.3">
      <c r="A80" s="40"/>
      <c r="B80" s="40"/>
      <c r="C80" s="40"/>
      <c r="D80" s="40"/>
    </row>
    <row r="81" spans="1:5" s="1" customFormat="1" ht="29.25" customHeight="1" x14ac:dyDescent="0.3">
      <c r="A81" s="80"/>
      <c r="B81" s="21" t="s">
        <v>6</v>
      </c>
      <c r="C81" s="101" t="s">
        <v>4</v>
      </c>
      <c r="D81" s="101"/>
      <c r="E81" s="43"/>
    </row>
    <row r="82" spans="1:5" s="1" customFormat="1" ht="29.25" customHeight="1" x14ac:dyDescent="0.3">
      <c r="A82" s="85"/>
      <c r="B82" s="21"/>
      <c r="C82" s="85"/>
      <c r="D82" s="85"/>
      <c r="E82" s="43"/>
    </row>
    <row r="83" spans="1:5" s="1" customFormat="1" ht="18.75" customHeight="1" x14ac:dyDescent="0.3">
      <c r="A83" s="22"/>
      <c r="B83" s="21"/>
      <c r="C83" s="80"/>
      <c r="D83" s="22"/>
      <c r="E83" s="43"/>
    </row>
    <row r="84" spans="1:5" ht="18.75" customHeight="1" x14ac:dyDescent="0.3">
      <c r="B84" s="21"/>
      <c r="C84" s="80"/>
    </row>
    <row r="85" spans="1:5" x14ac:dyDescent="0.3">
      <c r="B85" s="21" t="s">
        <v>131</v>
      </c>
      <c r="C85" s="101" t="s">
        <v>132</v>
      </c>
      <c r="D85" s="101"/>
    </row>
    <row r="106" spans="1:5" x14ac:dyDescent="0.3">
      <c r="B106" s="108" t="s">
        <v>148</v>
      </c>
      <c r="C106" s="108"/>
      <c r="D106" s="108"/>
      <c r="E106" s="108"/>
    </row>
    <row r="109" spans="1:5" s="1" customFormat="1" ht="25.5" customHeight="1" x14ac:dyDescent="0.3">
      <c r="A109" s="16" t="s">
        <v>8</v>
      </c>
      <c r="B109" s="16" t="s">
        <v>30</v>
      </c>
      <c r="C109" s="18"/>
      <c r="D109" s="5"/>
    </row>
    <row r="110" spans="1:5" s="1" customFormat="1" ht="36" customHeight="1" x14ac:dyDescent="0.3">
      <c r="A110" s="16" t="s">
        <v>3</v>
      </c>
      <c r="B110" s="39" t="s">
        <v>147</v>
      </c>
      <c r="C110" s="18">
        <v>37430000</v>
      </c>
      <c r="D110" s="5"/>
    </row>
    <row r="111" spans="1:5" s="1" customFormat="1" ht="27.75" customHeight="1" x14ac:dyDescent="0.3">
      <c r="A111" s="16" t="s">
        <v>11</v>
      </c>
      <c r="B111" s="39" t="s">
        <v>98</v>
      </c>
      <c r="C111" s="51"/>
      <c r="D111" s="5"/>
    </row>
    <row r="112" spans="1:5" ht="33" customHeight="1" x14ac:dyDescent="0.3">
      <c r="A112" s="9">
        <v>1</v>
      </c>
      <c r="B112" s="38" t="s">
        <v>94</v>
      </c>
      <c r="C112" s="10">
        <v>7882000</v>
      </c>
      <c r="D112" s="19"/>
      <c r="E112" s="29"/>
    </row>
    <row r="113" spans="1:6" ht="36" customHeight="1" x14ac:dyDescent="0.3">
      <c r="A113" s="9">
        <v>2</v>
      </c>
      <c r="B113" s="38" t="s">
        <v>92</v>
      </c>
      <c r="C113" s="10">
        <f>11658000+8590000</f>
        <v>20248000</v>
      </c>
      <c r="D113" s="19"/>
      <c r="E113" s="29"/>
    </row>
    <row r="114" spans="1:6" ht="36" customHeight="1" x14ac:dyDescent="0.3">
      <c r="A114" s="9">
        <v>3</v>
      </c>
      <c r="B114" s="38" t="s">
        <v>93</v>
      </c>
      <c r="C114" s="10">
        <v>1039000</v>
      </c>
      <c r="D114" s="19"/>
      <c r="E114" s="29"/>
    </row>
    <row r="115" spans="1:6" ht="36" customHeight="1" x14ac:dyDescent="0.3">
      <c r="A115" s="9">
        <v>4</v>
      </c>
      <c r="B115" s="38" t="s">
        <v>95</v>
      </c>
      <c r="C115" s="10">
        <v>2600000</v>
      </c>
      <c r="D115" s="19"/>
      <c r="E115" s="29"/>
    </row>
    <row r="116" spans="1:6" ht="36" customHeight="1" x14ac:dyDescent="0.3">
      <c r="A116" s="9">
        <v>5</v>
      </c>
      <c r="B116" s="38" t="s">
        <v>96</v>
      </c>
      <c r="C116" s="10">
        <v>2485000</v>
      </c>
      <c r="D116" s="19"/>
      <c r="E116" s="29"/>
      <c r="F116" s="52"/>
    </row>
    <row r="117" spans="1:6" ht="36" customHeight="1" x14ac:dyDescent="0.3">
      <c r="A117" s="9">
        <v>6</v>
      </c>
      <c r="B117" s="38" t="s">
        <v>97</v>
      </c>
      <c r="C117" s="10">
        <v>3159000</v>
      </c>
      <c r="D117" s="19"/>
      <c r="E117" s="29"/>
    </row>
    <row r="118" spans="1:6" ht="25.5" customHeight="1" x14ac:dyDescent="0.3">
      <c r="A118" s="99" t="s">
        <v>31</v>
      </c>
      <c r="B118" s="100"/>
      <c r="C118" s="18">
        <f>SUM(C112:C117)</f>
        <v>37413000</v>
      </c>
      <c r="D118" s="19"/>
      <c r="E118" s="29"/>
    </row>
    <row r="119" spans="1:6" ht="28.5" customHeight="1" x14ac:dyDescent="0.3">
      <c r="A119" s="99" t="s">
        <v>29</v>
      </c>
      <c r="B119" s="100"/>
      <c r="C119" s="18">
        <f>C110-C118</f>
        <v>17000</v>
      </c>
      <c r="D119" s="19"/>
      <c r="E119" s="29"/>
    </row>
    <row r="121" spans="1:6" x14ac:dyDescent="0.3">
      <c r="B121" s="93" t="s">
        <v>149</v>
      </c>
      <c r="C121" s="101" t="s">
        <v>4</v>
      </c>
      <c r="D121" s="101"/>
    </row>
    <row r="122" spans="1:6" x14ac:dyDescent="0.3">
      <c r="C122" s="93"/>
    </row>
    <row r="123" spans="1:6" x14ac:dyDescent="0.3">
      <c r="C123" s="93"/>
    </row>
    <row r="124" spans="1:6" x14ac:dyDescent="0.3">
      <c r="B124" s="22" t="s">
        <v>131</v>
      </c>
      <c r="C124" s="111" t="s">
        <v>132</v>
      </c>
      <c r="D124" s="111"/>
    </row>
  </sheetData>
  <mergeCells count="19">
    <mergeCell ref="C121:D121"/>
    <mergeCell ref="C124:D124"/>
    <mergeCell ref="A118:B118"/>
    <mergeCell ref="A119:B119"/>
    <mergeCell ref="C81:D81"/>
    <mergeCell ref="C85:D85"/>
    <mergeCell ref="A79:B79"/>
    <mergeCell ref="B106:E106"/>
    <mergeCell ref="A45:B45"/>
    <mergeCell ref="B2:D2"/>
    <mergeCell ref="B3:D3"/>
    <mergeCell ref="A4:D4"/>
    <mergeCell ref="A22:B22"/>
    <mergeCell ref="A23:B23"/>
    <mergeCell ref="A46:B46"/>
    <mergeCell ref="A54:B54"/>
    <mergeCell ref="A55:B55"/>
    <mergeCell ref="A68:B68"/>
    <mergeCell ref="A69:B69"/>
  </mergeCells>
  <pageMargins left="0.44" right="0.27" top="0.53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KH Thu-Chi TC 24-25</vt:lpstr>
      <vt:lpstr>BC thu-chi TC 23-24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</dc:creator>
  <cp:lastModifiedBy>DELL</cp:lastModifiedBy>
  <cp:lastPrinted>2024-11-27T09:04:43Z</cp:lastPrinted>
  <dcterms:created xsi:type="dcterms:W3CDTF">2018-09-13T02:44:44Z</dcterms:created>
  <dcterms:modified xsi:type="dcterms:W3CDTF">2024-11-29T01:40:28Z</dcterms:modified>
</cp:coreProperties>
</file>